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07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/>
  <c r="G98" i="5"/>
  <c r="G95" i="5"/>
  <c r="C98" i="5"/>
  <c r="C95" i="5"/>
  <c r="D98" i="5"/>
  <c r="D95" i="5"/>
  <c r="E98" i="5"/>
  <c r="E95" i="5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H120" i="85"/>
  <c r="F120" i="85"/>
  <c r="G114" i="85"/>
  <c r="C120" i="85"/>
  <c r="D120" i="85"/>
  <c r="E114" i="85"/>
  <c r="H72" i="85"/>
  <c r="H64" i="85"/>
  <c r="F64" i="85"/>
  <c r="F72" i="85"/>
  <c r="C64" i="85"/>
  <c r="C72" i="85"/>
  <c r="D64" i="85"/>
  <c r="D72" i="85"/>
  <c r="H57" i="85"/>
  <c r="H53" i="85"/>
  <c r="F53" i="85"/>
  <c r="C53" i="85"/>
  <c r="G53" i="85"/>
  <c r="D53" i="85"/>
  <c r="H49" i="85"/>
  <c r="F49" i="85"/>
  <c r="C49" i="85"/>
  <c r="G49" i="85"/>
  <c r="D49" i="85"/>
  <c r="D57" i="85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C162" i="80"/>
  <c r="D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4" i="80"/>
  <c r="E135" i="80"/>
  <c r="E136" i="80"/>
  <c r="E137" i="80"/>
  <c r="E138" i="80"/>
  <c r="E139" i="80"/>
  <c r="H133" i="80"/>
  <c r="H130" i="80"/>
  <c r="H127" i="80"/>
  <c r="F133" i="80"/>
  <c r="F130" i="80"/>
  <c r="F127" i="80"/>
  <c r="D133" i="80"/>
  <c r="D130" i="80"/>
  <c r="D127" i="80"/>
  <c r="D126" i="80"/>
  <c r="C133" i="80"/>
  <c r="E133" i="80"/>
  <c r="C130" i="80"/>
  <c r="G130" i="80"/>
  <c r="C127" i="80"/>
  <c r="G127" i="80"/>
  <c r="C126" i="80"/>
  <c r="H98" i="80"/>
  <c r="F98" i="80"/>
  <c r="D98" i="80"/>
  <c r="C98" i="80"/>
  <c r="E98" i="80"/>
  <c r="B98" i="80"/>
  <c r="H95" i="80"/>
  <c r="F95" i="80"/>
  <c r="C95" i="80"/>
  <c r="D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I28" i="101"/>
  <c r="C16" i="101"/>
  <c r="C28" i="101"/>
  <c r="D16" i="101"/>
  <c r="D28" i="101"/>
  <c r="E16" i="101"/>
  <c r="E28" i="101"/>
  <c r="F16" i="101"/>
  <c r="F28" i="101"/>
  <c r="G16" i="101"/>
  <c r="G28" i="101"/>
  <c r="H16" i="101"/>
  <c r="H28" i="101"/>
  <c r="I16" i="101"/>
  <c r="J16" i="101"/>
  <c r="J28" i="101"/>
  <c r="K16" i="101"/>
  <c r="K28" i="101"/>
  <c r="L16" i="101"/>
  <c r="L28" i="101"/>
  <c r="G115" i="9"/>
  <c r="G118" i="9"/>
  <c r="H115" i="9"/>
  <c r="H118" i="9"/>
  <c r="I115" i="9"/>
  <c r="J115" i="9"/>
  <c r="J118" i="9"/>
  <c r="K115" i="9"/>
  <c r="K118" i="9"/>
  <c r="F115" i="9"/>
  <c r="F118" i="9"/>
  <c r="I118" i="9"/>
  <c r="H44" i="9"/>
  <c r="I44" i="9"/>
  <c r="J44" i="9"/>
  <c r="K44" i="9"/>
  <c r="H48" i="9"/>
  <c r="I48" i="9"/>
  <c r="I47" i="9"/>
  <c r="I43" i="9"/>
  <c r="I60" i="9"/>
  <c r="J48" i="9"/>
  <c r="K48" i="9"/>
  <c r="H52" i="9"/>
  <c r="H47" i="9"/>
  <c r="I52" i="9"/>
  <c r="J52" i="9"/>
  <c r="K52" i="9"/>
  <c r="K47" i="9"/>
  <c r="K43" i="9"/>
  <c r="K60" i="9"/>
  <c r="H56" i="9"/>
  <c r="I56" i="9"/>
  <c r="J56" i="9"/>
  <c r="J47" i="9"/>
  <c r="J43" i="9"/>
  <c r="J60" i="9"/>
  <c r="K56" i="9"/>
  <c r="G56" i="9"/>
  <c r="G52" i="9"/>
  <c r="G48" i="9"/>
  <c r="G44" i="9"/>
  <c r="F56" i="9"/>
  <c r="F52" i="9"/>
  <c r="F48" i="9"/>
  <c r="F44" i="9"/>
  <c r="D56" i="9"/>
  <c r="D52" i="9"/>
  <c r="D48" i="9"/>
  <c r="D47" i="9"/>
  <c r="D44" i="9"/>
  <c r="O35" i="90"/>
  <c r="O25" i="90"/>
  <c r="O14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D14" i="90"/>
  <c r="E14" i="90"/>
  <c r="F14" i="90"/>
  <c r="G14" i="90"/>
  <c r="H14" i="90"/>
  <c r="I14" i="90"/>
  <c r="J14" i="90"/>
  <c r="K14" i="90"/>
  <c r="L14" i="90"/>
  <c r="M14" i="90"/>
  <c r="C25" i="90"/>
  <c r="D25" i="90"/>
  <c r="E25" i="90"/>
  <c r="F25" i="90"/>
  <c r="G25" i="90"/>
  <c r="H25" i="90"/>
  <c r="I25" i="90"/>
  <c r="J25" i="90"/>
  <c r="K25" i="90"/>
  <c r="L25" i="90"/>
  <c r="M25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1" i="6"/>
  <c r="K90" i="6"/>
  <c r="K89" i="6"/>
  <c r="K87" i="6"/>
  <c r="K86" i="6"/>
  <c r="K85" i="6"/>
  <c r="K84" i="6"/>
  <c r="K83" i="6"/>
  <c r="K82" i="6"/>
  <c r="K81" i="6"/>
  <c r="K80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I106" i="6"/>
  <c r="I102" i="6"/>
  <c r="I97" i="6"/>
  <c r="I92" i="6"/>
  <c r="I88" i="6"/>
  <c r="I79" i="6"/>
  <c r="I73" i="6"/>
  <c r="I65" i="6"/>
  <c r="I59" i="6"/>
  <c r="I53" i="6"/>
  <c r="I49" i="6"/>
  <c r="I44" i="6"/>
  <c r="I39" i="6"/>
  <c r="I26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65" i="6"/>
  <c r="H59" i="6"/>
  <c r="H53" i="6"/>
  <c r="H49" i="6"/>
  <c r="H44" i="6"/>
  <c r="H39" i="6"/>
  <c r="H26" i="6"/>
  <c r="H22" i="6"/>
  <c r="H18" i="6"/>
  <c r="H14" i="6"/>
  <c r="C170" i="6"/>
  <c r="G170" i="6"/>
  <c r="D170" i="6"/>
  <c r="E170" i="6"/>
  <c r="C158" i="6"/>
  <c r="K158" i="6"/>
  <c r="D158" i="6"/>
  <c r="E158" i="6"/>
  <c r="C131" i="6"/>
  <c r="K131" i="6"/>
  <c r="D131" i="6"/>
  <c r="E131" i="6"/>
  <c r="G131" i="6"/>
  <c r="C122" i="6"/>
  <c r="D122" i="6"/>
  <c r="E122" i="6"/>
  <c r="C79" i="6"/>
  <c r="D79" i="6"/>
  <c r="E79" i="6"/>
  <c r="C65" i="6"/>
  <c r="D65" i="6"/>
  <c r="E65" i="6"/>
  <c r="E152" i="6"/>
  <c r="D152" i="6"/>
  <c r="C152" i="6"/>
  <c r="B152" i="6"/>
  <c r="E73" i="6"/>
  <c r="D73" i="6"/>
  <c r="C73" i="6"/>
  <c r="B73" i="6"/>
  <c r="E59" i="6"/>
  <c r="D59" i="6"/>
  <c r="C59" i="6"/>
  <c r="G59" i="6"/>
  <c r="B59" i="6"/>
  <c r="C53" i="6"/>
  <c r="D53" i="6"/>
  <c r="E53" i="6"/>
  <c r="E165" i="6"/>
  <c r="D165" i="6"/>
  <c r="C165" i="6"/>
  <c r="B165" i="6"/>
  <c r="E117" i="6"/>
  <c r="D117" i="6"/>
  <c r="C117" i="6"/>
  <c r="B117" i="6"/>
  <c r="E97" i="6"/>
  <c r="D97" i="6"/>
  <c r="C97" i="6"/>
  <c r="K97" i="6"/>
  <c r="B97" i="6"/>
  <c r="E92" i="6"/>
  <c r="D92" i="6"/>
  <c r="C92" i="6"/>
  <c r="B92" i="6"/>
  <c r="E44" i="6"/>
  <c r="G44" i="6"/>
  <c r="D44" i="6"/>
  <c r="C44" i="6"/>
  <c r="K44" i="6"/>
  <c r="B44" i="6"/>
  <c r="C39" i="6"/>
  <c r="D39" i="6"/>
  <c r="E39" i="6"/>
  <c r="B39" i="6"/>
  <c r="C26" i="6"/>
  <c r="D26" i="6"/>
  <c r="E26" i="6"/>
  <c r="B26" i="6"/>
  <c r="E148" i="6"/>
  <c r="D148" i="6"/>
  <c r="C148" i="6"/>
  <c r="K148" i="6"/>
  <c r="B148" i="6"/>
  <c r="E106" i="6"/>
  <c r="D106" i="6"/>
  <c r="C106" i="6"/>
  <c r="B106" i="6"/>
  <c r="E102" i="6"/>
  <c r="D102" i="6"/>
  <c r="C102" i="6"/>
  <c r="K102" i="6"/>
  <c r="B102" i="6"/>
  <c r="E88" i="6"/>
  <c r="D88" i="6"/>
  <c r="C88" i="6"/>
  <c r="B88" i="6"/>
  <c r="E49" i="6"/>
  <c r="D49" i="6"/>
  <c r="C49" i="6"/>
  <c r="K49" i="6"/>
  <c r="G49" i="6"/>
  <c r="B49" i="6"/>
  <c r="E22" i="6"/>
  <c r="D22" i="6"/>
  <c r="C22" i="6"/>
  <c r="G22" i="6"/>
  <c r="B22" i="6"/>
  <c r="E18" i="6"/>
  <c r="D18" i="6"/>
  <c r="C18" i="6"/>
  <c r="G18" i="6"/>
  <c r="B18" i="6"/>
  <c r="C14" i="6"/>
  <c r="K14" i="6"/>
  <c r="D14" i="6"/>
  <c r="E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3" i="5"/>
  <c r="K110" i="5"/>
  <c r="K101" i="5"/>
  <c r="K98" i="5"/>
  <c r="K95" i="5"/>
  <c r="J113" i="5"/>
  <c r="J101" i="5"/>
  <c r="J98" i="5"/>
  <c r="J95" i="5"/>
  <c r="I115" i="5"/>
  <c r="I114" i="5"/>
  <c r="I112" i="5"/>
  <c r="I111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F27" i="75"/>
  <c r="G27" i="75"/>
  <c r="G35" i="75"/>
  <c r="H27" i="75"/>
  <c r="H35" i="75"/>
  <c r="E35" i="75"/>
  <c r="F35" i="75"/>
  <c r="D27" i="75"/>
  <c r="D35" i="75"/>
  <c r="G20" i="75"/>
  <c r="G19" i="75"/>
  <c r="G18" i="75"/>
  <c r="G16" i="75"/>
  <c r="G15" i="75"/>
  <c r="G14" i="75"/>
  <c r="E14" i="75"/>
  <c r="E15" i="75"/>
  <c r="E16" i="75"/>
  <c r="E18" i="75"/>
  <c r="E19" i="75"/>
  <c r="E20" i="75"/>
  <c r="F13" i="75"/>
  <c r="F21" i="75"/>
  <c r="F37" i="75"/>
  <c r="H13" i="75"/>
  <c r="H21" i="75"/>
  <c r="H37" i="75"/>
  <c r="F17" i="75"/>
  <c r="H17" i="75"/>
  <c r="D13" i="75"/>
  <c r="D21" i="75"/>
  <c r="D37" i="75"/>
  <c r="D17" i="75"/>
  <c r="B17" i="75"/>
  <c r="G17" i="75"/>
  <c r="B13" i="75"/>
  <c r="G13" i="75"/>
  <c r="E13" i="75"/>
  <c r="H21" i="79"/>
  <c r="H22" i="79"/>
  <c r="H23" i="79"/>
  <c r="H24" i="79"/>
  <c r="H26" i="79"/>
  <c r="H27" i="79"/>
  <c r="H13" i="79"/>
  <c r="H14" i="79"/>
  <c r="G25" i="79"/>
  <c r="F25" i="79"/>
  <c r="E25" i="79"/>
  <c r="H25" i="79"/>
  <c r="D25" i="79"/>
  <c r="C25" i="79"/>
  <c r="G21" i="79"/>
  <c r="G20" i="79"/>
  <c r="F21" i="79"/>
  <c r="E21" i="79"/>
  <c r="D21" i="79"/>
  <c r="D20" i="79"/>
  <c r="C21" i="79"/>
  <c r="C20" i="79"/>
  <c r="F20" i="79"/>
  <c r="E20" i="79"/>
  <c r="B25" i="79"/>
  <c r="B21" i="79"/>
  <c r="B20" i="79"/>
  <c r="H20" i="79"/>
  <c r="B12" i="79"/>
  <c r="H12" i="79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J14" i="24"/>
  <c r="J15" i="24"/>
  <c r="J16" i="24"/>
  <c r="H13" i="24"/>
  <c r="D14" i="94"/>
  <c r="D18" i="94"/>
  <c r="D21" i="94"/>
  <c r="F14" i="94"/>
  <c r="F18" i="94"/>
  <c r="F21" i="94"/>
  <c r="B14" i="94"/>
  <c r="B18" i="94"/>
  <c r="B21" i="94"/>
  <c r="D36" i="94"/>
  <c r="F36" i="94"/>
  <c r="D39" i="94"/>
  <c r="F39" i="94"/>
  <c r="B39" i="94"/>
  <c r="B36" i="94"/>
  <c r="B44" i="94"/>
  <c r="B46" i="94"/>
  <c r="H49" i="95"/>
  <c r="H53" i="95"/>
  <c r="H54" i="95"/>
  <c r="H61" i="95"/>
  <c r="H56" i="95"/>
  <c r="C49" i="95"/>
  <c r="C53" i="95"/>
  <c r="D49" i="95"/>
  <c r="D53" i="95"/>
  <c r="E49" i="95"/>
  <c r="E53" i="95"/>
  <c r="F49" i="95"/>
  <c r="F53" i="95"/>
  <c r="G49" i="95"/>
  <c r="G53" i="95"/>
  <c r="C56" i="95"/>
  <c r="C54" i="95"/>
  <c r="C61" i="95"/>
  <c r="D56" i="95"/>
  <c r="D54" i="95"/>
  <c r="D61" i="95"/>
  <c r="E56" i="95"/>
  <c r="E54" i="95"/>
  <c r="E61" i="95"/>
  <c r="F56" i="95"/>
  <c r="F54" i="95"/>
  <c r="F61" i="95"/>
  <c r="G56" i="95"/>
  <c r="G54" i="95"/>
  <c r="G61" i="95"/>
  <c r="B56" i="95"/>
  <c r="B54" i="95"/>
  <c r="B61" i="95"/>
  <c r="B49" i="95"/>
  <c r="B53" i="95"/>
  <c r="B13" i="85"/>
  <c r="C13" i="85"/>
  <c r="D13" i="85"/>
  <c r="B28" i="85"/>
  <c r="B22" i="85"/>
  <c r="C28" i="85"/>
  <c r="D28" i="85"/>
  <c r="D22" i="85"/>
  <c r="D31" i="85"/>
  <c r="B36" i="85"/>
  <c r="B44" i="85"/>
  <c r="C36" i="85"/>
  <c r="D36" i="85"/>
  <c r="D44" i="85"/>
  <c r="B49" i="85"/>
  <c r="B57" i="85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/>
  <c r="F21" i="65"/>
  <c r="H21" i="65"/>
  <c r="C13" i="70"/>
  <c r="C27" i="70"/>
  <c r="F13" i="70"/>
  <c r="B14" i="70"/>
  <c r="B13" i="70"/>
  <c r="C14" i="70"/>
  <c r="E14" i="70"/>
  <c r="E13" i="70"/>
  <c r="E27" i="70"/>
  <c r="F36" i="70"/>
  <c r="F14" i="70"/>
  <c r="G14" i="70"/>
  <c r="D15" i="70"/>
  <c r="F15" i="70"/>
  <c r="D16" i="70"/>
  <c r="F16" i="70"/>
  <c r="B17" i="70"/>
  <c r="C17" i="70"/>
  <c r="D17" i="70"/>
  <c r="E17" i="70"/>
  <c r="F17" i="70"/>
  <c r="G17" i="70"/>
  <c r="G13" i="70"/>
  <c r="G27" i="70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D27" i="70"/>
  <c r="F27" i="70"/>
  <c r="F35" i="70"/>
  <c r="B15" i="80"/>
  <c r="D15" i="80"/>
  <c r="F15" i="80"/>
  <c r="B21" i="80"/>
  <c r="D21" i="80"/>
  <c r="F21" i="80"/>
  <c r="B27" i="80"/>
  <c r="D27" i="80"/>
  <c r="F27" i="80"/>
  <c r="B33" i="80"/>
  <c r="D33" i="80"/>
  <c r="F33" i="80"/>
  <c r="B39" i="80"/>
  <c r="D39" i="80"/>
  <c r="H39" i="80"/>
  <c r="F39" i="80"/>
  <c r="B46" i="80"/>
  <c r="B45" i="80"/>
  <c r="D46" i="80"/>
  <c r="D45" i="80"/>
  <c r="H45" i="80"/>
  <c r="F46" i="80"/>
  <c r="F45" i="80"/>
  <c r="B61" i="80"/>
  <c r="B73" i="80"/>
  <c r="D61" i="80"/>
  <c r="H61" i="80"/>
  <c r="F61" i="80"/>
  <c r="B68" i="80"/>
  <c r="D68" i="80"/>
  <c r="F68" i="80"/>
  <c r="B85" i="80"/>
  <c r="D85" i="80"/>
  <c r="F85" i="80"/>
  <c r="G113" i="80"/>
  <c r="B95" i="80"/>
  <c r="B101" i="80"/>
  <c r="G103" i="80"/>
  <c r="G106" i="80"/>
  <c r="B127" i="80"/>
  <c r="B126" i="80"/>
  <c r="B140" i="80"/>
  <c r="B163" i="80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B20" i="95"/>
  <c r="D20" i="95"/>
  <c r="F20" i="95"/>
  <c r="B23" i="95"/>
  <c r="D23" i="95"/>
  <c r="F23" i="95"/>
  <c r="B26" i="95"/>
  <c r="D26" i="95"/>
  <c r="F26" i="95"/>
  <c r="B32" i="95"/>
  <c r="D32" i="95"/>
  <c r="F32" i="95"/>
  <c r="B35" i="95"/>
  <c r="B43" i="95"/>
  <c r="B39" i="95"/>
  <c r="D39" i="95"/>
  <c r="D35" i="95"/>
  <c r="D43" i="95"/>
  <c r="F39" i="95"/>
  <c r="F35" i="95"/>
  <c r="F43" i="95"/>
  <c r="FA12" i="9"/>
  <c r="J12" i="9"/>
  <c r="H15" i="9"/>
  <c r="H14" i="9"/>
  <c r="H13" i="9"/>
  <c r="H38" i="9"/>
  <c r="B16" i="9"/>
  <c r="B15" i="9"/>
  <c r="B14" i="9"/>
  <c r="B13" i="9"/>
  <c r="B38" i="9"/>
  <c r="B62" i="9"/>
  <c r="F16" i="9"/>
  <c r="F15" i="9"/>
  <c r="F14" i="9"/>
  <c r="F13" i="9"/>
  <c r="F38" i="9"/>
  <c r="H16" i="9"/>
  <c r="J16" i="9"/>
  <c r="J15" i="9"/>
  <c r="J14" i="9"/>
  <c r="J13" i="9"/>
  <c r="J38" i="9"/>
  <c r="I62" i="9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7" i="9"/>
  <c r="B43" i="9"/>
  <c r="B48" i="9"/>
  <c r="B52" i="9"/>
  <c r="B56" i="9"/>
  <c r="B60" i="9"/>
  <c r="B68" i="9"/>
  <c r="B72" i="9"/>
  <c r="B93" i="9"/>
  <c r="B92" i="9"/>
  <c r="B91" i="9"/>
  <c r="B90" i="9"/>
  <c r="B110" i="9"/>
  <c r="F93" i="9"/>
  <c r="F92" i="9"/>
  <c r="F91" i="9"/>
  <c r="F90" i="9"/>
  <c r="F110" i="9"/>
  <c r="H93" i="9"/>
  <c r="H92" i="9"/>
  <c r="H91" i="9"/>
  <c r="H90" i="9"/>
  <c r="H110" i="9"/>
  <c r="J93" i="9"/>
  <c r="J92" i="9"/>
  <c r="J91" i="9"/>
  <c r="J90" i="9"/>
  <c r="J110" i="9"/>
  <c r="B97" i="9"/>
  <c r="F97" i="9"/>
  <c r="H97" i="9"/>
  <c r="J97" i="9"/>
  <c r="B106" i="9"/>
  <c r="F106" i="9"/>
  <c r="H106" i="9"/>
  <c r="J106" i="9"/>
  <c r="F114" i="9"/>
  <c r="J114" i="9"/>
  <c r="B115" i="9"/>
  <c r="B118" i="9"/>
  <c r="D115" i="9"/>
  <c r="D118" i="9"/>
  <c r="B14" i="90"/>
  <c r="B25" i="90"/>
  <c r="B35" i="90"/>
  <c r="L13" i="6"/>
  <c r="L182" i="6"/>
  <c r="B14" i="6"/>
  <c r="B53" i="6"/>
  <c r="B65" i="6"/>
  <c r="B79" i="6"/>
  <c r="B110" i="6"/>
  <c r="C110" i="6"/>
  <c r="K110" i="6"/>
  <c r="D110" i="6"/>
  <c r="E110" i="6"/>
  <c r="B122" i="6"/>
  <c r="B131" i="6"/>
  <c r="B134" i="6"/>
  <c r="C134" i="6"/>
  <c r="D134" i="6"/>
  <c r="E134" i="6"/>
  <c r="B141" i="6"/>
  <c r="C141" i="6"/>
  <c r="K141" i="6"/>
  <c r="D141" i="6"/>
  <c r="E141" i="6"/>
  <c r="B158" i="6"/>
  <c r="B170" i="6"/>
  <c r="B15" i="5"/>
  <c r="D15" i="5"/>
  <c r="F15" i="5"/>
  <c r="I15" i="5"/>
  <c r="B19" i="5"/>
  <c r="D19" i="5"/>
  <c r="F19" i="5"/>
  <c r="I19" i="5"/>
  <c r="B23" i="5"/>
  <c r="D23" i="5"/>
  <c r="F23" i="5"/>
  <c r="I23" i="5"/>
  <c r="L23" i="5"/>
  <c r="B31" i="5"/>
  <c r="D31" i="5"/>
  <c r="F31" i="5"/>
  <c r="I31" i="5"/>
  <c r="B35" i="5"/>
  <c r="D35" i="5"/>
  <c r="F35" i="5"/>
  <c r="I35" i="5"/>
  <c r="B41" i="5"/>
  <c r="D41" i="5"/>
  <c r="F41" i="5"/>
  <c r="I41" i="5"/>
  <c r="B48" i="5"/>
  <c r="D48" i="5"/>
  <c r="F48" i="5"/>
  <c r="I48" i="5"/>
  <c r="B55" i="5"/>
  <c r="D55" i="5"/>
  <c r="F55" i="5"/>
  <c r="I55" i="5"/>
  <c r="B58" i="5"/>
  <c r="D58" i="5"/>
  <c r="H58" i="5"/>
  <c r="F58" i="5"/>
  <c r="I58" i="5"/>
  <c r="B62" i="5"/>
  <c r="D62" i="5"/>
  <c r="F62" i="5"/>
  <c r="I62" i="5"/>
  <c r="B70" i="5"/>
  <c r="D70" i="5"/>
  <c r="H70" i="5"/>
  <c r="F70" i="5"/>
  <c r="I70" i="5"/>
  <c r="B77" i="5"/>
  <c r="D77" i="5"/>
  <c r="F77" i="5"/>
  <c r="I77" i="5"/>
  <c r="B80" i="5"/>
  <c r="D80" i="5"/>
  <c r="F80" i="5"/>
  <c r="I80" i="5"/>
  <c r="B98" i="5"/>
  <c r="B95" i="5"/>
  <c r="B101" i="5"/>
  <c r="C101" i="5"/>
  <c r="D101" i="5"/>
  <c r="E101" i="5"/>
  <c r="G101" i="5"/>
  <c r="G94" i="5"/>
  <c r="G108" i="5"/>
  <c r="H101" i="5"/>
  <c r="B110" i="5"/>
  <c r="B113" i="5"/>
  <c r="B109" i="5"/>
  <c r="C113" i="5"/>
  <c r="D113" i="5"/>
  <c r="E113" i="5"/>
  <c r="G113" i="5"/>
  <c r="H113" i="5"/>
  <c r="K126" i="5"/>
  <c r="D127" i="5"/>
  <c r="K127" i="5"/>
  <c r="B128" i="5"/>
  <c r="B127" i="5"/>
  <c r="D128" i="5"/>
  <c r="F128" i="5"/>
  <c r="I128" i="5"/>
  <c r="I127" i="5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D154" i="5"/>
  <c r="F154" i="5"/>
  <c r="F127" i="5"/>
  <c r="I154" i="5"/>
  <c r="K154" i="5"/>
  <c r="K155" i="5"/>
  <c r="K156" i="5"/>
  <c r="K157" i="5"/>
  <c r="K158" i="5"/>
  <c r="K159" i="5"/>
  <c r="K160" i="5"/>
  <c r="B161" i="5"/>
  <c r="D161" i="5"/>
  <c r="F161" i="5"/>
  <c r="I161" i="5"/>
  <c r="K161" i="5"/>
  <c r="K162" i="5"/>
  <c r="K163" i="5"/>
  <c r="K164" i="5"/>
  <c r="K165" i="5"/>
  <c r="K166" i="5"/>
  <c r="K167" i="5"/>
  <c r="B168" i="5"/>
  <c r="B167" i="5"/>
  <c r="D168" i="5"/>
  <c r="F168" i="5"/>
  <c r="I168" i="5"/>
  <c r="I167" i="5"/>
  <c r="K168" i="5"/>
  <c r="K169" i="5"/>
  <c r="K170" i="5"/>
  <c r="B171" i="5"/>
  <c r="D171" i="5"/>
  <c r="F171" i="5"/>
  <c r="F167" i="5"/>
  <c r="I171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C191" i="5"/>
  <c r="C107" i="5"/>
  <c r="D191" i="5"/>
  <c r="D107" i="5"/>
  <c r="E191" i="5"/>
  <c r="E107" i="5"/>
  <c r="F191" i="5"/>
  <c r="F107" i="5"/>
  <c r="G191" i="5"/>
  <c r="G107" i="5"/>
  <c r="H191" i="5"/>
  <c r="H107" i="5"/>
  <c r="I191" i="5"/>
  <c r="I107" i="5"/>
  <c r="J191" i="5"/>
  <c r="J107" i="5"/>
  <c r="K191" i="5"/>
  <c r="K107" i="5"/>
  <c r="B192" i="5"/>
  <c r="B191" i="5"/>
  <c r="B107" i="5"/>
  <c r="C192" i="5"/>
  <c r="D192" i="5"/>
  <c r="E192" i="5"/>
  <c r="F192" i="5"/>
  <c r="G192" i="5"/>
  <c r="H192" i="5"/>
  <c r="I192" i="5"/>
  <c r="J192" i="5"/>
  <c r="K192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17" i="75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G21" i="75"/>
  <c r="G37" i="75"/>
  <c r="E21" i="75"/>
  <c r="E37" i="75"/>
  <c r="G47" i="9"/>
  <c r="G43" i="9"/>
  <c r="G60" i="9"/>
  <c r="G62" i="9"/>
  <c r="F47" i="9"/>
  <c r="F43" i="9"/>
  <c r="F60" i="9"/>
  <c r="F62" i="9"/>
  <c r="D43" i="9"/>
  <c r="D60" i="9"/>
  <c r="D62" i="9"/>
  <c r="E53" i="85"/>
  <c r="H27" i="80"/>
  <c r="H15" i="5"/>
  <c r="D78" i="80"/>
  <c r="F78" i="80"/>
  <c r="F89" i="80"/>
  <c r="G144" i="80"/>
  <c r="G151" i="80"/>
  <c r="H83" i="80"/>
  <c r="B78" i="80"/>
  <c r="B89" i="80"/>
  <c r="G42" i="9"/>
  <c r="H81" i="9"/>
  <c r="I42" i="9"/>
  <c r="G114" i="9"/>
  <c r="I114" i="9"/>
  <c r="K114" i="9"/>
  <c r="K42" i="9"/>
  <c r="H114" i="9"/>
  <c r="H89" i="9"/>
  <c r="C31" i="79"/>
  <c r="H31" i="79"/>
  <c r="J23" i="65"/>
  <c r="J21" i="65"/>
  <c r="B27" i="70"/>
  <c r="D13" i="70"/>
  <c r="D14" i="70"/>
  <c r="K23" i="5"/>
  <c r="D14" i="5"/>
  <c r="H23" i="5"/>
  <c r="G116" i="85"/>
  <c r="E113" i="85"/>
  <c r="E119" i="85"/>
  <c r="E118" i="85"/>
  <c r="G113" i="85"/>
  <c r="B74" i="85"/>
  <c r="H74" i="85"/>
  <c r="F57" i="85"/>
  <c r="F74" i="85"/>
  <c r="E76" i="85"/>
  <c r="G68" i="85"/>
  <c r="F36" i="85"/>
  <c r="F28" i="85"/>
  <c r="F13" i="85"/>
  <c r="B31" i="85"/>
  <c r="E162" i="80"/>
  <c r="G162" i="80"/>
  <c r="D140" i="80"/>
  <c r="D163" i="80"/>
  <c r="G133" i="80"/>
  <c r="F126" i="80"/>
  <c r="F140" i="80"/>
  <c r="F163" i="80"/>
  <c r="E126" i="80"/>
  <c r="C140" i="80"/>
  <c r="E140" i="80"/>
  <c r="G152" i="80"/>
  <c r="E127" i="80"/>
  <c r="G109" i="80"/>
  <c r="H101" i="80"/>
  <c r="F101" i="80"/>
  <c r="G98" i="80"/>
  <c r="C101" i="80"/>
  <c r="G95" i="80"/>
  <c r="E95" i="80"/>
  <c r="H85" i="80"/>
  <c r="H68" i="80"/>
  <c r="F73" i="80"/>
  <c r="H46" i="80"/>
  <c r="B14" i="80"/>
  <c r="B56" i="80"/>
  <c r="B122" i="80"/>
  <c r="H33" i="80"/>
  <c r="F14" i="80"/>
  <c r="F56" i="80"/>
  <c r="H21" i="80"/>
  <c r="D14" i="80"/>
  <c r="D56" i="80"/>
  <c r="D122" i="80"/>
  <c r="H15" i="80"/>
  <c r="G64" i="95"/>
  <c r="H64" i="95"/>
  <c r="D13" i="95"/>
  <c r="D44" i="95"/>
  <c r="B13" i="95"/>
  <c r="B44" i="95"/>
  <c r="F13" i="95"/>
  <c r="F44" i="95"/>
  <c r="D44" i="94"/>
  <c r="D46" i="94"/>
  <c r="F44" i="94"/>
  <c r="F46" i="94"/>
  <c r="N35" i="90"/>
  <c r="M13" i="90"/>
  <c r="M39" i="90"/>
  <c r="K13" i="90"/>
  <c r="K39" i="90"/>
  <c r="I13" i="90"/>
  <c r="I39" i="90"/>
  <c r="G13" i="90"/>
  <c r="G39" i="90"/>
  <c r="E13" i="90"/>
  <c r="E39" i="90"/>
  <c r="C13" i="90"/>
  <c r="C39" i="90"/>
  <c r="H13" i="90"/>
  <c r="H39" i="90"/>
  <c r="D13" i="90"/>
  <c r="D39" i="90"/>
  <c r="O13" i="90"/>
  <c r="O39" i="90"/>
  <c r="L13" i="90"/>
  <c r="L39" i="90"/>
  <c r="J13" i="90"/>
  <c r="J39" i="90"/>
  <c r="F13" i="90"/>
  <c r="F39" i="90"/>
  <c r="N14" i="90"/>
  <c r="K165" i="6"/>
  <c r="G165" i="6"/>
  <c r="G158" i="6"/>
  <c r="G152" i="6"/>
  <c r="K122" i="6"/>
  <c r="G122" i="6"/>
  <c r="G117" i="6"/>
  <c r="G106" i="6"/>
  <c r="K106" i="6"/>
  <c r="G102" i="6"/>
  <c r="G97" i="6"/>
  <c r="K79" i="6"/>
  <c r="G79" i="6"/>
  <c r="K65" i="6"/>
  <c r="G65" i="6"/>
  <c r="B13" i="6"/>
  <c r="B182" i="6"/>
  <c r="K26" i="6"/>
  <c r="G26" i="6"/>
  <c r="K18" i="6"/>
  <c r="H13" i="6"/>
  <c r="H182" i="6"/>
  <c r="J109" i="5"/>
  <c r="F110" i="5"/>
  <c r="I110" i="5"/>
  <c r="K94" i="5"/>
  <c r="B94" i="5"/>
  <c r="B108" i="5"/>
  <c r="B116" i="5"/>
  <c r="B118" i="5"/>
  <c r="I98" i="5"/>
  <c r="F98" i="5"/>
  <c r="F95" i="5"/>
  <c r="I76" i="5"/>
  <c r="F76" i="5"/>
  <c r="B76" i="5"/>
  <c r="H62" i="5"/>
  <c r="F54" i="5"/>
  <c r="L48" i="5"/>
  <c r="I14" i="5"/>
  <c r="K14" i="5"/>
  <c r="K15" i="5"/>
  <c r="B54" i="5"/>
  <c r="F14" i="5"/>
  <c r="F13" i="5"/>
  <c r="F75" i="5"/>
  <c r="F83" i="5"/>
  <c r="F85" i="5"/>
  <c r="B14" i="5"/>
  <c r="J89" i="9"/>
  <c r="D89" i="80"/>
  <c r="H89" i="80"/>
  <c r="H78" i="80"/>
  <c r="F126" i="5"/>
  <c r="F74" i="5"/>
  <c r="B126" i="5"/>
  <c r="B74" i="5"/>
  <c r="F91" i="80"/>
  <c r="F90" i="80"/>
  <c r="I126" i="5"/>
  <c r="I74" i="5"/>
  <c r="L171" i="5"/>
  <c r="H171" i="5"/>
  <c r="F113" i="5"/>
  <c r="I113" i="5"/>
  <c r="I109" i="5"/>
  <c r="H161" i="5"/>
  <c r="L161" i="5"/>
  <c r="F101" i="5"/>
  <c r="C94" i="5"/>
  <c r="C108" i="5"/>
  <c r="I101" i="5"/>
  <c r="I54" i="5"/>
  <c r="N25" i="90"/>
  <c r="B13" i="90"/>
  <c r="D64" i="95"/>
  <c r="H168" i="5"/>
  <c r="L168" i="5"/>
  <c r="H148" i="5"/>
  <c r="L148" i="5"/>
  <c r="H144" i="5"/>
  <c r="L144" i="5"/>
  <c r="H136" i="5"/>
  <c r="L136" i="5"/>
  <c r="H132" i="5"/>
  <c r="L132" i="5"/>
  <c r="H128" i="5"/>
  <c r="L128" i="5"/>
  <c r="B64" i="95"/>
  <c r="F64" i="95"/>
  <c r="C64" i="95"/>
  <c r="C66" i="95"/>
  <c r="B26" i="94"/>
  <c r="E26" i="94"/>
  <c r="G66" i="95"/>
  <c r="D13" i="6"/>
  <c r="D182" i="6"/>
  <c r="L183" i="5"/>
  <c r="H183" i="5"/>
  <c r="L175" i="5"/>
  <c r="H175" i="5"/>
  <c r="D167" i="5"/>
  <c r="D126" i="5"/>
  <c r="L127" i="5"/>
  <c r="H127" i="5"/>
  <c r="L154" i="5"/>
  <c r="H154" i="5"/>
  <c r="L80" i="5"/>
  <c r="H80" i="5"/>
  <c r="K80" i="5"/>
  <c r="K77" i="5"/>
  <c r="L77" i="5"/>
  <c r="H77" i="5"/>
  <c r="D76" i="5"/>
  <c r="H19" i="5"/>
  <c r="K19" i="5"/>
  <c r="L19" i="5"/>
  <c r="B67" i="9"/>
  <c r="E64" i="95"/>
  <c r="E66" i="95"/>
  <c r="G134" i="6"/>
  <c r="D73" i="80"/>
  <c r="I95" i="5"/>
  <c r="G141" i="6"/>
  <c r="E13" i="6"/>
  <c r="E182" i="6"/>
  <c r="K92" i="6"/>
  <c r="G92" i="6"/>
  <c r="K134" i="6"/>
  <c r="C57" i="85"/>
  <c r="E49" i="85"/>
  <c r="D74" i="85"/>
  <c r="E63" i="85"/>
  <c r="E67" i="85"/>
  <c r="E71" i="85"/>
  <c r="E64" i="85"/>
  <c r="E68" i="85"/>
  <c r="E62" i="85"/>
  <c r="E72" i="85"/>
  <c r="E66" i="85"/>
  <c r="E70" i="85"/>
  <c r="E65" i="85"/>
  <c r="J94" i="5"/>
  <c r="J108" i="5"/>
  <c r="J116" i="5"/>
  <c r="J118" i="5"/>
  <c r="G109" i="5"/>
  <c r="G116" i="5"/>
  <c r="C109" i="5"/>
  <c r="L15" i="5"/>
  <c r="E78" i="85"/>
  <c r="G110" i="6"/>
  <c r="K39" i="6"/>
  <c r="G39" i="6"/>
  <c r="K22" i="6"/>
  <c r="E109" i="5"/>
  <c r="L70" i="5"/>
  <c r="K70" i="5"/>
  <c r="L62" i="5"/>
  <c r="K62" i="5"/>
  <c r="L58" i="5"/>
  <c r="K58" i="5"/>
  <c r="H55" i="5"/>
  <c r="L55" i="5"/>
  <c r="D54" i="5"/>
  <c r="H48" i="5"/>
  <c r="K48" i="5"/>
  <c r="K41" i="5"/>
  <c r="L41" i="5"/>
  <c r="H41" i="5"/>
  <c r="H35" i="5"/>
  <c r="L35" i="5"/>
  <c r="H31" i="5"/>
  <c r="L31" i="5"/>
  <c r="M16" i="101"/>
  <c r="M28" i="101"/>
  <c r="C13" i="6"/>
  <c r="G14" i="6"/>
  <c r="K88" i="6"/>
  <c r="K59" i="6"/>
  <c r="K73" i="6"/>
  <c r="G73" i="6"/>
  <c r="I13" i="6"/>
  <c r="I182" i="6"/>
  <c r="J13" i="6"/>
  <c r="J182" i="6"/>
  <c r="H43" i="9"/>
  <c r="H60" i="9"/>
  <c r="H62" i="9"/>
  <c r="G111" i="80"/>
  <c r="K31" i="5"/>
  <c r="K35" i="5"/>
  <c r="E94" i="5"/>
  <c r="E108" i="5"/>
  <c r="D94" i="5"/>
  <c r="D108" i="5"/>
  <c r="D109" i="5"/>
  <c r="G112" i="80"/>
  <c r="G114" i="80"/>
  <c r="C44" i="85"/>
  <c r="F44" i="85"/>
  <c r="C22" i="85"/>
  <c r="K109" i="5"/>
  <c r="K116" i="5"/>
  <c r="K53" i="6"/>
  <c r="G53" i="6"/>
  <c r="K152" i="6"/>
  <c r="D101" i="80"/>
  <c r="H126" i="80"/>
  <c r="H140" i="80"/>
  <c r="H163" i="80"/>
  <c r="E69" i="85"/>
  <c r="E116" i="85"/>
  <c r="E117" i="85"/>
  <c r="E115" i="85"/>
  <c r="K55" i="5"/>
  <c r="H94" i="5"/>
  <c r="H108" i="5"/>
  <c r="H109" i="5"/>
  <c r="G88" i="6"/>
  <c r="K117" i="6"/>
  <c r="G69" i="85"/>
  <c r="G65" i="85"/>
  <c r="G117" i="85"/>
  <c r="G148" i="6"/>
  <c r="E130" i="80"/>
  <c r="G126" i="80"/>
  <c r="G71" i="85"/>
  <c r="G67" i="85"/>
  <c r="G63" i="85"/>
  <c r="G119" i="85"/>
  <c r="G115" i="85"/>
  <c r="G70" i="85"/>
  <c r="G66" i="85"/>
  <c r="G118" i="85"/>
  <c r="G72" i="85"/>
  <c r="G62" i="85"/>
  <c r="G64" i="85"/>
  <c r="C163" i="80"/>
  <c r="G140" i="80"/>
  <c r="G153" i="80"/>
  <c r="E101" i="80"/>
  <c r="G101" i="80"/>
  <c r="H73" i="80"/>
  <c r="F122" i="80"/>
  <c r="H122" i="80"/>
  <c r="H14" i="80"/>
  <c r="H56" i="80"/>
  <c r="D66" i="95"/>
  <c r="B66" i="95"/>
  <c r="F66" i="95"/>
  <c r="H66" i="95"/>
  <c r="F109" i="5"/>
  <c r="H116" i="5"/>
  <c r="H118" i="5"/>
  <c r="E116" i="5"/>
  <c r="E118" i="5"/>
  <c r="D116" i="5"/>
  <c r="D118" i="5"/>
  <c r="I94" i="5"/>
  <c r="L14" i="5"/>
  <c r="H14" i="5"/>
  <c r="I13" i="5"/>
  <c r="I75" i="5"/>
  <c r="I83" i="5"/>
  <c r="I85" i="5"/>
  <c r="B13" i="5"/>
  <c r="B75" i="5"/>
  <c r="B83" i="5"/>
  <c r="B85" i="5"/>
  <c r="H126" i="5"/>
  <c r="D74" i="5"/>
  <c r="L126" i="5"/>
  <c r="F176" i="6"/>
  <c r="F167" i="6"/>
  <c r="F158" i="6"/>
  <c r="F149" i="6"/>
  <c r="F135" i="6"/>
  <c r="F126" i="6"/>
  <c r="F117" i="6"/>
  <c r="F103" i="6"/>
  <c r="F94" i="6"/>
  <c r="F85" i="6"/>
  <c r="F71" i="6"/>
  <c r="F62" i="6"/>
  <c r="F53" i="6"/>
  <c r="F39" i="6"/>
  <c r="F30" i="6"/>
  <c r="F21" i="6"/>
  <c r="F175" i="6"/>
  <c r="F166" i="6"/>
  <c r="F157" i="6"/>
  <c r="F143" i="6"/>
  <c r="F134" i="6"/>
  <c r="F125" i="6"/>
  <c r="F111" i="6"/>
  <c r="F102" i="6"/>
  <c r="F93" i="6"/>
  <c r="F79" i="6"/>
  <c r="F70" i="6"/>
  <c r="F61" i="6"/>
  <c r="F47" i="6"/>
  <c r="F38" i="6"/>
  <c r="F29" i="6"/>
  <c r="F15" i="6"/>
  <c r="F174" i="6"/>
  <c r="F165" i="6"/>
  <c r="F151" i="6"/>
  <c r="F142" i="6"/>
  <c r="F133" i="6"/>
  <c r="F119" i="6"/>
  <c r="F110" i="6"/>
  <c r="F101" i="6"/>
  <c r="F87" i="6"/>
  <c r="F78" i="6"/>
  <c r="F69" i="6"/>
  <c r="F55" i="6"/>
  <c r="F46" i="6"/>
  <c r="F37" i="6"/>
  <c r="F23" i="6"/>
  <c r="F14" i="6"/>
  <c r="F173" i="6"/>
  <c r="F159" i="6"/>
  <c r="F150" i="6"/>
  <c r="F141" i="6"/>
  <c r="F127" i="6"/>
  <c r="F118" i="6"/>
  <c r="F109" i="6"/>
  <c r="F95" i="6"/>
  <c r="F86" i="6"/>
  <c r="F77" i="6"/>
  <c r="F63" i="6"/>
  <c r="F54" i="6"/>
  <c r="F45" i="6"/>
  <c r="F31" i="6"/>
  <c r="F22" i="6"/>
  <c r="F13" i="6"/>
  <c r="F28" i="6"/>
  <c r="F60" i="6"/>
  <c r="F92" i="6"/>
  <c r="F124" i="6"/>
  <c r="F156" i="6"/>
  <c r="F35" i="6"/>
  <c r="F67" i="6"/>
  <c r="F99" i="6"/>
  <c r="F131" i="6"/>
  <c r="F163" i="6"/>
  <c r="F164" i="6"/>
  <c r="F42" i="6"/>
  <c r="F74" i="6"/>
  <c r="F106" i="6"/>
  <c r="F138" i="6"/>
  <c r="F170" i="6"/>
  <c r="F33" i="6"/>
  <c r="F65" i="6"/>
  <c r="F97" i="6"/>
  <c r="F129" i="6"/>
  <c r="F161" i="6"/>
  <c r="F24" i="6"/>
  <c r="F56" i="6"/>
  <c r="F88" i="6"/>
  <c r="F120" i="6"/>
  <c r="F152" i="6"/>
  <c r="F44" i="6"/>
  <c r="F76" i="6"/>
  <c r="F108" i="6"/>
  <c r="F140" i="6"/>
  <c r="F19" i="6"/>
  <c r="F51" i="6"/>
  <c r="F83" i="6"/>
  <c r="F115" i="6"/>
  <c r="F147" i="6"/>
  <c r="F181" i="6"/>
  <c r="F182" i="6"/>
  <c r="F26" i="6"/>
  <c r="F58" i="6"/>
  <c r="F90" i="6"/>
  <c r="F122" i="6"/>
  <c r="F154" i="6"/>
  <c r="F17" i="6"/>
  <c r="F49" i="6"/>
  <c r="F81" i="6"/>
  <c r="F113" i="6"/>
  <c r="F145" i="6"/>
  <c r="F177" i="6"/>
  <c r="F40" i="6"/>
  <c r="F72" i="6"/>
  <c r="F104" i="6"/>
  <c r="F136" i="6"/>
  <c r="F168" i="6"/>
  <c r="F20" i="6"/>
  <c r="F52" i="6"/>
  <c r="F84" i="6"/>
  <c r="F116" i="6"/>
  <c r="F148" i="6"/>
  <c r="F27" i="6"/>
  <c r="F59" i="6"/>
  <c r="F91" i="6"/>
  <c r="F123" i="6"/>
  <c r="F155" i="6"/>
  <c r="F34" i="6"/>
  <c r="F66" i="6"/>
  <c r="F98" i="6"/>
  <c r="F130" i="6"/>
  <c r="F162" i="6"/>
  <c r="F25" i="6"/>
  <c r="F57" i="6"/>
  <c r="F89" i="6"/>
  <c r="F121" i="6"/>
  <c r="F153" i="6"/>
  <c r="F16" i="6"/>
  <c r="F48" i="6"/>
  <c r="F80" i="6"/>
  <c r="F112" i="6"/>
  <c r="F144" i="6"/>
  <c r="F36" i="6"/>
  <c r="F172" i="6"/>
  <c r="F139" i="6"/>
  <c r="F82" i="6"/>
  <c r="F41" i="6"/>
  <c r="F169" i="6"/>
  <c r="F128" i="6"/>
  <c r="F107" i="6"/>
  <c r="F137" i="6"/>
  <c r="F68" i="6"/>
  <c r="F43" i="6"/>
  <c r="F171" i="6"/>
  <c r="F114" i="6"/>
  <c r="F73" i="6"/>
  <c r="F32" i="6"/>
  <c r="F160" i="6"/>
  <c r="F132" i="6"/>
  <c r="F50" i="6"/>
  <c r="F178" i="6"/>
  <c r="F96" i="6"/>
  <c r="F100" i="6"/>
  <c r="F75" i="6"/>
  <c r="F18" i="6"/>
  <c r="F146" i="6"/>
  <c r="F105" i="6"/>
  <c r="F64" i="6"/>
  <c r="F94" i="5"/>
  <c r="C182" i="6"/>
  <c r="G13" i="6"/>
  <c r="G182" i="6"/>
  <c r="K13" i="6"/>
  <c r="K182" i="6"/>
  <c r="G163" i="80"/>
  <c r="E163" i="80"/>
  <c r="F22" i="85"/>
  <c r="C31" i="85"/>
  <c r="F31" i="85"/>
  <c r="L76" i="5"/>
  <c r="H76" i="5"/>
  <c r="K76" i="5"/>
  <c r="L167" i="5"/>
  <c r="H167" i="5"/>
  <c r="L54" i="5"/>
  <c r="K54" i="5"/>
  <c r="H54" i="5"/>
  <c r="D13" i="5"/>
  <c r="G57" i="85"/>
  <c r="C74" i="85"/>
  <c r="E57" i="85"/>
  <c r="B39" i="90"/>
  <c r="N39" i="90"/>
  <c r="N13" i="90"/>
  <c r="C116" i="5"/>
  <c r="C118" i="5"/>
  <c r="F108" i="5"/>
  <c r="I108" i="5"/>
  <c r="I116" i="5"/>
  <c r="F116" i="5"/>
  <c r="H13" i="5"/>
  <c r="D75" i="5"/>
  <c r="K13" i="5"/>
  <c r="L13" i="5"/>
  <c r="L74" i="5"/>
  <c r="K74" i="5"/>
  <c r="H74" i="5"/>
  <c r="D83" i="5"/>
  <c r="L75" i="5"/>
  <c r="L83" i="5"/>
  <c r="D85" i="5"/>
  <c r="L85" i="5"/>
</calcChain>
</file>

<file path=xl/sharedStrings.xml><?xml version="1.0" encoding="utf-8"?>
<sst xmlns="http://schemas.openxmlformats.org/spreadsheetml/2006/main" count="1666" uniqueCount="1069">
  <si>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</si>
  <si>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</si>
  <si>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</si>
  <si>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</si>
  <si>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</si>
  <si>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</si>
  <si>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</si>
  <si>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</si>
  <si>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</si>
  <si>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</si>
  <si>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</si>
  <si>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</si>
  <si>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</si>
  <si>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</si>
  <si>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</si>
  <si>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</si>
  <si>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</si>
  <si>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</si>
  <si>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</si>
  <si>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</si>
  <si>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</si>
  <si>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</si>
  <si>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</si>
  <si>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</si>
  <si>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</si>
  <si>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</si>
  <si>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</si>
  <si>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</si>
  <si>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</si>
  <si>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</si>
  <si>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</si>
  <si>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</si>
  <si>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</si>
  <si>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</si>
  <si>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</si>
  <si>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</si>
  <si>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</si>
  <si>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</si>
  <si>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</si>
  <si>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</si>
  <si>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</si>
  <si>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</si>
  <si>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</si>
  <si>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</si>
  <si>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</si>
  <si>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</si>
  <si>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</si>
  <si>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</si>
  <si>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</si>
  <si>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</si>
  <si>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</si>
  <si>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</si>
  <si>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</si>
  <si>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</si>
  <si>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</si>
  <si>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</si>
  <si>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</si>
  <si>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</si>
  <si>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</si>
  <si>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</si>
  <si>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</si>
  <si>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</si>
  <si>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</si>
  <si>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</si>
  <si>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</si>
  <si>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</si>
  <si>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</si>
  <si>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</si>
  <si>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</si>
  <si>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</si>
  <si>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</si>
  <si>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</si>
  <si>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</si>
  <si>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</si>
  <si>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</si>
  <si>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</si>
  <si>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</si>
  <si>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</si>
  <si>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</si>
  <si>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</si>
  <si>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</si>
  <si>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</si>
  <si>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</si>
  <si>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</si>
  <si>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</si>
  <si>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</si>
  <si>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</si>
  <si>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</si>
  <si>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</si>
  <si>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</si>
  <si>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</si>
  <si>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</si>
  <si>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</si>
  <si>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</si>
  <si>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</si>
  <si>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</si>
  <si>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</si>
  <si>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</si>
  <si>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</si>
  <si>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</si>
  <si>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</si>
  <si>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</si>
  <si>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</si>
  <si>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</si>
  <si>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</si>
  <si>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</si>
  <si>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</si>
  <si>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</si>
  <si>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</si>
  <si>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</si>
  <si>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</si>
  <si>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</si>
  <si>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</si>
  <si>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</si>
  <si>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</si>
  <si>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</si>
  <si>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</si>
  <si>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</si>
  <si>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</si>
  <si>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</si>
  <si>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</si>
  <si>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</si>
  <si>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</si>
  <si>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</si>
  <si>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</si>
  <si>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</si>
  <si>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</si>
  <si>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</si>
  <si>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</si>
  <si>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</si>
  <si>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</si>
  <si>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</si>
  <si>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</si>
  <si>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</si>
  <si>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</si>
  <si>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</si>
  <si>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</si>
  <si>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</si>
  <si>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</si>
  <si>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</si>
  <si>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</si>
  <si>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</si>
  <si>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</si>
  <si>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</si>
  <si>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</si>
  <si>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</si>
  <si>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</si>
  <si>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</si>
  <si>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</si>
  <si>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</si>
  <si>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</si>
  <si>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</si>
  <si>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</si>
  <si>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</si>
  <si>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</si>
  <si>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</si>
  <si>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</si>
  <si>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</si>
  <si>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</si>
  <si>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</si>
  <si>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</si>
  <si>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</si>
  <si>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</si>
  <si>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</si>
  <si>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</si>
  <si>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</si>
  <si>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</si>
  <si>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</si>
  <si>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</si>
  <si>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</si>
  <si>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</si>
  <si>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</si>
  <si>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</si>
  <si>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</si>
  <si>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</si>
  <si>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</si>
  <si>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</si>
  <si>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</si>
  <si>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</si>
  <si>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</si>
  <si>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</si>
  <si>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</si>
  <si>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</si>
  <si>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</si>
  <si>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</si>
  <si>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</si>
  <si>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</si>
  <si>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</si>
  <si>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</si>
  <si>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</si>
  <si>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</si>
  <si>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</si>
  <si>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</si>
  <si>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</si>
  <si>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</si>
  <si>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</si>
  <si>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</si>
  <si>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</si>
  <si>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</si>
  <si>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</si>
  <si>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</si>
  <si>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</si>
  <si>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</si>
  <si>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</si>
  <si>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</si>
  <si>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</si>
  <si>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</si>
  <si>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</si>
  <si>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</si>
  <si>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</si>
  <si>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</si>
  <si>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</si>
  <si>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</si>
  <si>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</si>
  <si>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</si>
  <si>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</si>
  <si>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</si>
  <si>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</si>
  <si>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</si>
  <si>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</si>
  <si>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</si>
  <si>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</si>
  <si>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</si>
  <si>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</si>
  <si>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</si>
  <si>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</si>
  <si>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</si>
  <si>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</si>
  <si>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</si>
  <si>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</si>
  <si>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</si>
  <si>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</si>
  <si>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</si>
  <si>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</si>
  <si>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</si>
  <si>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</si>
  <si>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</si>
  <si>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</si>
  <si>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</si>
  <si>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</si>
  <si>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</si>
  <si>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</si>
  <si>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</si>
  <si>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</si>
  <si>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</si>
  <si>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</si>
  <si>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</si>
  <si>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</si>
  <si>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</si>
  <si>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</si>
  <si>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</si>
  <si>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</si>
  <si>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</si>
  <si>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</si>
  <si>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</si>
  <si>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</si>
  <si>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</si>
  <si>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</si>
  <si>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</si>
  <si>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</si>
  <si>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</si>
  <si>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</si>
  <si>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</si>
  <si>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</si>
  <si>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</si>
  <si>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</si>
  <si>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</si>
  <si>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</si>
  <si>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</si>
  <si>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</si>
  <si>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</si>
  <si>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</si>
  <si>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</si>
  <si>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</si>
  <si>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</si>
  <si>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</si>
  <si>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</si>
  <si>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</si>
  <si>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</si>
  <si>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</si>
  <si>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</si>
  <si>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</si>
  <si>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</si>
  <si>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</si>
  <si>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</si>
  <si>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</si>
  <si>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</si>
  <si>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</si>
  <si>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</si>
  <si>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</si>
  <si>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</si>
  <si>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</si>
  <si>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</si>
  <si>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</si>
  <si>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</si>
  <si>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</si>
  <si>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</si>
  <si>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</si>
  <si>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</si>
  <si>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</si>
  <si>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</si>
  <si>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</si>
  <si>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</si>
  <si>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</si>
  <si>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</si>
  <si>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</si>
  <si>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</si>
  <si>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</si>
  <si>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</si>
  <si>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</si>
  <si>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</si>
  <si>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</si>
  <si>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</si>
  <si>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</si>
  <si>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</si>
  <si>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</si>
  <si>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</si>
  <si>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</si>
  <si>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</si>
  <si>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</si>
  <si>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</si>
  <si>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</si>
  <si>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</si>
  <si>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</si>
  <si>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</si>
  <si>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</si>
  <si>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</si>
  <si>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</si>
  <si>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</si>
  <si>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</si>
  <si>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</si>
  <si>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</si>
  <si>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</si>
  <si>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</si>
  <si>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</si>
  <si>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</si>
  <si>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</si>
  <si>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</si>
  <si>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</si>
  <si>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</si>
  <si>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</si>
  <si>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</si>
  <si>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</si>
  <si>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</si>
  <si>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</si>
  <si>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</si>
  <si>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</si>
  <si>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</si>
  <si>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</si>
  <si>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</si>
  <si>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</si>
  <si>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</si>
  <si>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</si>
  <si>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</si>
  <si>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</si>
  <si>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</si>
  <si>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</si>
  <si>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</si>
  <si>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</si>
  <si>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</si>
  <si>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</si>
  <si>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</si>
  <si>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</si>
  <si>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</si>
  <si>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</si>
  <si>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</si>
  <si>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</si>
  <si>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</si>
  <si>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</si>
  <si>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</si>
  <si>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</si>
  <si>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</si>
  <si>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</si>
  <si>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</si>
  <si>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</si>
  <si>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</si>
  <si>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</si>
  <si>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</si>
  <si>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</si>
  <si>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</si>
  <si>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</si>
  <si>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</si>
  <si>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</si>
  <si>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</si>
  <si>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</si>
  <si>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</si>
  <si>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</si>
  <si>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</si>
  <si>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</si>
  <si>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</si>
  <si>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</si>
  <si>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</si>
  <si>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</si>
  <si>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</si>
  <si>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</si>
  <si>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</si>
  <si>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</si>
  <si>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</si>
  <si>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</si>
  <si>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</si>
  <si>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</si>
  <si>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</si>
  <si>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</si>
  <si>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</si>
  <si>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</si>
  <si>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</si>
  <si>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</si>
  <si>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</si>
  <si>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</si>
  <si>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</si>
  <si>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</si>
  <si>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</si>
  <si>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</si>
  <si>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</si>
  <si>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</si>
  <si>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</si>
  <si>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</si>
  <si>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</si>
  <si>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</si>
  <si>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</si>
  <si>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</si>
  <si>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</si>
  <si>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</si>
  <si>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</si>
  <si>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</si>
  <si>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</si>
  <si>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</si>
  <si>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</si>
  <si>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</si>
  <si>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</si>
  <si>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</si>
  <si>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</si>
  <si>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</si>
  <si>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</si>
  <si>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</si>
  <si>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</si>
  <si>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</si>
  <si>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</si>
  <si>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</si>
  <si>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</si>
  <si>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</si>
  <si>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</si>
  <si>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</si>
  <si>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</si>
  <si>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</si>
  <si>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</si>
  <si>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</si>
  <si>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</si>
  <si>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</si>
  <si>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</si>
  <si>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</si>
  <si>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</si>
  <si>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</si>
  <si>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</si>
  <si>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</si>
  <si>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</si>
  <si>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</si>
  <si>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</si>
  <si>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</si>
  <si>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</si>
  <si>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</si>
  <si>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</si>
  <si>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</si>
  <si>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</si>
  <si>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</si>
  <si>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</si>
  <si>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</si>
  <si>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</si>
  <si>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</si>
  <si>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</si>
  <si>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</si>
  <si>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</si>
  <si>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</si>
  <si>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</si>
  <si>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</si>
  <si>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</si>
  <si>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</si>
  <si>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</si>
  <si>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</si>
  <si>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</si>
  <si>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</si>
  <si>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</si>
  <si>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</si>
  <si>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</si>
  <si>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</si>
  <si>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</si>
  <si>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</si>
  <si>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</si>
  <si>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</si>
  <si>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</si>
  <si>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</si>
  <si>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</si>
  <si>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</si>
  <si>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</si>
  <si>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</si>
  <si>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</si>
  <si>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</si>
  <si>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</si>
  <si>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</si>
  <si>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</si>
  <si>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</si>
  <si>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</si>
  <si>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</si>
  <si>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</si>
  <si>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</si>
  <si>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</si>
  <si>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</si>
  <si>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</si>
  <si>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</si>
  <si>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</si>
  <si>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</si>
  <si>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</si>
  <si>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</si>
  <si>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</si>
  <si>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</si>
  <si>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</si>
  <si>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</si>
  <si>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</si>
  <si>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</si>
  <si>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</si>
  <si>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</si>
  <si>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</si>
  <si>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</si>
  <si>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</si>
  <si>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</si>
  <si>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</si>
  <si>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</si>
  <si>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</si>
  <si>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</si>
  <si>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</si>
  <si>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</si>
  <si>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</si>
  <si>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</si>
  <si>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</si>
  <si>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</si>
  <si>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</si>
  <si>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</si>
  <si>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</si>
  <si>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</si>
  <si>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</si>
  <si>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</si>
  <si>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</si>
  <si>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</si>
  <si>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</si>
  <si>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</si>
  <si>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</si>
  <si>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</si>
  <si>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</si>
  <si>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</si>
  <si>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</si>
  <si>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</si>
  <si>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</si>
  <si>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</si>
  <si>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</si>
  <si>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</si>
  <si>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</si>
  <si>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</si>
  <si>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</si>
  <si>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</si>
  <si>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</si>
  <si>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</si>
  <si>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</si>
  <si>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</si>
  <si>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</si>
  <si>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</si>
  <si>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</si>
  <si>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</si>
  <si>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</si>
  <si>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</si>
  <si>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</si>
  <si>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</si>
  <si>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</si>
  <si>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</si>
  <si>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</si>
  <si>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</si>
  <si>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</si>
  <si>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</si>
  <si>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</si>
  <si>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</si>
  <si>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</si>
  <si>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</si>
  <si>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</si>
  <si>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</si>
  <si>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</si>
  <si>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</si>
  <si>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</si>
  <si>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</si>
  <si>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</si>
  <si>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</si>
  <si>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</si>
  <si>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</si>
  <si>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</si>
  <si>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</si>
  <si>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</si>
  <si>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</si>
  <si>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</si>
  <si>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</si>
  <si>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</si>
  <si>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</si>
  <si>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</si>
  <si>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</si>
  <si>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</si>
  <si>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</si>
  <si>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</si>
  <si>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</si>
  <si>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</si>
  <si>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</si>
  <si>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</si>
  <si>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</si>
  <si>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</si>
  <si>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</si>
  <si>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</si>
  <si>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</si>
  <si>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</si>
  <si>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</si>
  <si>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</si>
  <si>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</si>
  <si>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</si>
  <si>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</si>
  <si>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</si>
  <si>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</si>
  <si>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</si>
  <si>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</si>
  <si>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</si>
  <si>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</si>
  <si>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</si>
  <si>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</si>
  <si>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</si>
  <si>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</si>
  <si>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</si>
  <si>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</si>
  <si>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</si>
  <si>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</si>
  <si>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</si>
  <si>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</si>
  <si>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</si>
  <si>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</si>
  <si>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</si>
  <si>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</si>
  <si>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</si>
  <si>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</si>
  <si>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</si>
  <si>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</si>
  <si>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</si>
  <si>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</si>
  <si>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</si>
  <si>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</si>
  <si>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</si>
  <si>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</si>
  <si>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</si>
  <si>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</si>
  <si>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</si>
  <si>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</si>
  <si>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</si>
  <si>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</si>
  <si>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</si>
  <si>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</si>
  <si>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</si>
  <si>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</si>
  <si>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</si>
  <si>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</si>
  <si>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</si>
  <si>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</si>
  <si>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</si>
  <si>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</si>
  <si>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</si>
  <si>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</si>
  <si>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</si>
  <si>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</si>
  <si>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</si>
  <si>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</si>
  <si>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</si>
  <si>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</si>
  <si>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</si>
  <si>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</si>
  <si>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</si>
  <si>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</si>
  <si>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</si>
  <si>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</si>
  <si>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</si>
  <si>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</si>
  <si>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</si>
  <si>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</si>
  <si>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</si>
  <si>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</si>
  <si>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</si>
  <si>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</si>
  <si>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</si>
  <si>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</si>
  <si>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</si>
  <si>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</si>
  <si>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</si>
  <si>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</si>
  <si>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</si>
  <si>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</si>
  <si>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</si>
  <si>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</si>
  <si>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</si>
  <si>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</si>
  <si>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</si>
  <si>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</si>
  <si>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</si>
  <si>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</si>
  <si>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</si>
  <si>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</si>
  <si>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</si>
  <si>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</si>
  <si>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</si>
  <si>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</si>
  <si>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</si>
  <si>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</si>
  <si>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</si>
  <si>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</si>
  <si>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</si>
  <si>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</si>
  <si>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</si>
  <si>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</si>
  <si>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</si>
  <si>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</si>
  <si>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</si>
  <si>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</si>
  <si>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</si>
  <si>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</si>
  <si>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</si>
  <si>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</si>
  <si>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</si>
  <si>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</si>
  <si>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</si>
  <si>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</si>
  <si>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</si>
  <si>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</si>
  <si>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</si>
  <si>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</si>
  <si>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</si>
  <si>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</si>
  <si>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</si>
  <si>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</si>
  <si>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</si>
  <si>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</si>
  <si>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</si>
  <si>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</si>
  <si>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</si>
  <si>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</si>
  <si>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</si>
  <si>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</si>
  <si>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</si>
  <si>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</si>
  <si>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</si>
  <si>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</si>
  <si>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</si>
  <si>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</si>
  <si>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</si>
  <si>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</si>
  <si>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</si>
  <si>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</si>
  <si>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</si>
  <si>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</si>
  <si>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</si>
  <si>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</si>
  <si>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</si>
  <si>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</si>
  <si>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</si>
  <si>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</si>
  <si>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</si>
  <si>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</si>
  <si>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</si>
  <si>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</si>
  <si>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</si>
  <si>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</si>
  <si>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</si>
  <si>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</si>
  <si>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</si>
  <si>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</si>
  <si>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</si>
  <si>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</si>
  <si>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</si>
  <si>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</si>
  <si>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</si>
  <si>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</si>
  <si>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</si>
  <si>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</si>
  <si>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</si>
  <si>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</si>
  <si>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</si>
  <si>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</si>
  <si>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</si>
  <si>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</si>
  <si>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</si>
  <si>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</si>
  <si>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</si>
  <si>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</si>
  <si>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</si>
  <si>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</si>
  <si>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</si>
  <si>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</si>
  <si>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</si>
  <si>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</si>
  <si>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</si>
  <si>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</si>
  <si>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</si>
  <si>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</si>
  <si>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</si>
  <si>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</si>
  <si>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</si>
  <si>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</si>
  <si>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</si>
  <si>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</si>
  <si>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</si>
  <si>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</si>
  <si>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</si>
  <si>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</si>
  <si>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</si>
  <si>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</si>
  <si>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</si>
  <si>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</si>
  <si>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</si>
  <si>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</si>
  <si>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</si>
  <si>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</si>
  <si>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</si>
  <si>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</si>
  <si>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</si>
  <si>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</si>
  <si>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</si>
  <si>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</si>
  <si>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</si>
  <si>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</si>
  <si>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</si>
  <si>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</si>
  <si>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</si>
  <si>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</si>
  <si>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</si>
  <si>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</si>
  <si>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</si>
  <si>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</si>
  <si>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</si>
  <si>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</si>
  <si>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</si>
  <si>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</si>
  <si>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</si>
  <si>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</si>
  <si>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</si>
  <si>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</si>
  <si>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</si>
  <si>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</si>
  <si>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</si>
  <si>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</si>
  <si>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</si>
  <si>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</si>
  <si>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</si>
  <si>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</si>
  <si>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</si>
  <si>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</si>
  <si>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</si>
  <si>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</si>
  <si>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</si>
  <si>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</si>
  <si>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</si>
  <si>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</si>
  <si>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</si>
  <si>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</si>
  <si>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</si>
  <si>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</si>
  <si>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</si>
  <si>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</si>
  <si>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</si>
  <si>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</si>
  <si>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</si>
  <si>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</si>
  <si>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</si>
  <si>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</si>
  <si>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</si>
  <si>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</si>
  <si>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</si>
  <si>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</si>
  <si>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</si>
  <si>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</si>
  <si>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</si>
  <si>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</si>
  <si>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</si>
  <si>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</si>
  <si>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</si>
  <si>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</si>
  <si>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</si>
  <si>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</si>
  <si>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</si>
  <si>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</si>
  <si>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</si>
  <si>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</si>
  <si>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</si>
  <si>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</si>
  <si>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</si>
  <si>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</si>
  <si>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</si>
  <si>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</si>
  <si>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</si>
  <si>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</si>
  <si>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</si>
  <si>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</si>
  <si>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</si>
  <si>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</si>
  <si>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</si>
  <si>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</si>
  <si>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</si>
  <si>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</si>
  <si>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</si>
  <si>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</si>
  <si>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</si>
  <si>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</si>
  <si>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</si>
  <si>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</si>
  <si>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</si>
  <si>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</si>
  <si>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</si>
  <si>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</si>
  <si>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</si>
  <si>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</si>
  <si>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</si>
  <si>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</si>
  <si>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</si>
  <si>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</si>
  <si>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</si>
  <si>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</si>
  <si>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</si>
  <si>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</si>
  <si>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</si>
  <si>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</si>
  <si>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</si>
  <si>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</si>
  <si>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</si>
  <si>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</si>
  <si>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</si>
  <si>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</si>
  <si>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</si>
  <si>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</si>
  <si>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</si>
  <si>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</si>
  <si>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</si>
  <si>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</si>
  <si>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</si>
  <si>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</si>
  <si>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</si>
  <si>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</si>
  <si>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</si>
  <si>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</si>
  <si>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</si>
  <si>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</si>
  <si>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</si>
  <si>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</si>
  <si>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</si>
  <si>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</si>
  <si>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</si>
  <si>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</si>
  <si>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</si>
  <si>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</si>
  <si>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</si>
  <si>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</si>
  <si>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</si>
  <si>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</si>
  <si>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</si>
  <si>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</si>
  <si>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</si>
  <si>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</si>
  <si>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</si>
  <si>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</si>
  <si>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</si>
  <si>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</si>
  <si>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</si>
  <si>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</si>
  <si>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</si>
  <si>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</si>
  <si>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</si>
  <si>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</si>
  <si>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</si>
  <si>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</si>
  <si>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</si>
  <si>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</si>
  <si>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</si>
  <si>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</si>
  <si>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</si>
  <si>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</si>
  <si>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</si>
  <si>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</si>
  <si>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</si>
  <si>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</si>
  <si>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</si>
  <si>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</si>
  <si>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</si>
  <si>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</si>
  <si>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</si>
  <si>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</si>
  <si>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</si>
  <si>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</si>
  <si>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</si>
  <si>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</si>
  <si>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</si>
  <si>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</si>
  <si>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</si>
  <si>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</si>
  <si>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</si>
  <si>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</si>
  <si>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</si>
  <si>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</si>
  <si>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</si>
  <si>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</si>
  <si>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</si>
  <si>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</si>
  <si>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</si>
  <si>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</si>
  <si>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</si>
  <si>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</si>
  <si>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</si>
  <si>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</si>
  <si>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</si>
  <si>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</si>
  <si>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</si>
  <si>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</si>
  <si>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</si>
  <si>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</si>
  <si>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</si>
  <si>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</si>
  <si>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</si>
  <si>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</si>
  <si>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</si>
  <si>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</si>
  <si>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</si>
  <si>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</si>
  <si>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</si>
  <si>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</si>
  <si>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</si>
  <si>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</si>
  <si>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</si>
  <si>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</si>
  <si>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</si>
  <si>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</si>
  <si>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</si>
  <si>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</si>
  <si>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PODER EXECUTIVO - MUNICÍPIO DE RIBAMAR FIQUENE</t>
  </si>
  <si>
    <t>5º BIMESTRE DE 2015</t>
  </si>
  <si>
    <t>NOV/14</t>
  </si>
  <si>
    <t>DEZ/14</t>
  </si>
  <si>
    <t>JAN/15</t>
  </si>
  <si>
    <t>FEV/15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</si>
  <si>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</si>
  <si>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</si>
  <si>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</si>
  <si>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</si>
  <si>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</si>
  <si>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</si>
  <si>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</si>
  <si>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</si>
  <si>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Em 31/Dez/2014</t>
  </si>
  <si>
    <t>Em OUTUBRO DE 2015</t>
  </si>
  <si>
    <t>Em AGOSTO DE 2015</t>
  </si>
  <si>
    <t>FONTE: Sistema FÊNIX, Unidade Responsável: PREFEITURA MUNICIPAL DE RIBAMAR FIQUENE. Emissão: 30/11/2015, às 10:25:36. Assinado Digitalmente no dia 30/11/2015, às 10:18:17.</t>
  </si>
  <si>
    <t>0</t>
  </si>
  <si>
    <t>FONTE: FÊNIX CONTAB, PREFEITURA MUNICIPAL DE RIBAMAR FIQUENE, 30/NOV/2015 às 10:26:18</t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</si>
  <si>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2014</t>
    </r>
    <r>
      <rPr>
        <sz val="10"/>
        <rFont val="Times New Roman"/>
        <family val="1"/>
      </rPr>
      <t xml:space="preserve"> QUE NÃO FORAM UTILIZADOS</t>
    </r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</si>
  <si>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2015</t>
    </r>
  </si>
  <si>
    <t>CANCELADO EM 2015 (j)</t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</si>
  <si>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2014</t>
    </r>
  </si>
  <si>
    <t>FONTE:  FÊNIX CONTAB, PREFEITURA MUNICIPAL DE RIBAMAR FIQUENE, 30/NOV/2015, às 11:25;52</t>
  </si>
  <si>
    <t>FONTE: FÊNIX CONTAB, PREFEITURA MUNICIPAL DE RIBAMAR FIQUENE. 30/NOV/2015, às 11:28;36.</t>
  </si>
  <si>
    <t>FONTE: FÊNIX CONTAB, PREFEITURA MUNICIPAL DE RIBAMAR FIQUENE. 30/NOV/2015, às 11:28;49.</t>
  </si>
  <si>
    <t>FONTE: FÊNIX CONTAB, PREFEITURA MUNICIPAL DE RIBAMAR FIQUENE. 30/NOV/2015, às 11:29;08</t>
  </si>
  <si>
    <t>FONTE: FÊNIX CONTAB, PREFEITURA MUNICIPAL DE RIBAMAR FIQUENE, 30/11/2015 às 11:30;56</t>
  </si>
  <si>
    <t>FONTE: FÊNIX CONTAB, PREFEITURA MUNICIPAL DE RIBAMAR FIQUENE, 30/11/2015 às 11:31:14</t>
  </si>
  <si>
    <t>Mínimo Anual de 25% das Receitas de Impostos na Manutenção e Desenvolvimento do Ensino</t>
  </si>
  <si>
    <t>FONTE: FÊNIX CONTAB, PREFEITURA MUNICIPAL DE RIBAMAR FIQUENE, 30/11/2015 às 11:32:09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</si>
</sst>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  <numFmt numFmtId="167" formatCode="_-* #,##0.00_-;\-* #,##0.00_-;_-* \-??_-;_-@_-"/>
  </numFmts>
  <fonts count="53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10" fillId="0" borderId="0"/>
    <xf numFmtId="0" fontId="10" fillId="0" borderId="0"/>
    <xf numFmtId="9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</cellStyleXfs>
  <cellXfs count="1650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38" fillId="0" borderId="0" xfId="1" applyNumberFormat="1" applyFont="1" applyFill="1" applyAlignment="1"/>
    <xf numFmtId="0" fontId="39" fillId="0" borderId="0" xfId="1" applyFont="1" applyFill="1" applyAlignment="1">
      <alignment horizontal="center"/>
    </xf>
    <xf numFmtId="0" fontId="39" fillId="0" borderId="0" xfId="1" applyFont="1" applyFill="1" applyAlignment="1"/>
    <xf numFmtId="0" fontId="39" fillId="3" borderId="0" xfId="1" applyFont="1" applyFill="1"/>
    <xf numFmtId="164" fontId="39" fillId="0" borderId="0" xfId="1" applyNumberFormat="1" applyFont="1" applyFill="1" applyAlignment="1">
      <alignment horizontal="right"/>
    </xf>
    <xf numFmtId="0" fontId="40" fillId="2" borderId="13" xfId="1" applyFont="1" applyFill="1" applyBorder="1" applyAlignment="1">
      <alignment horizontal="center"/>
    </xf>
    <xf numFmtId="0" fontId="40" fillId="2" borderId="15" xfId="1" applyFont="1" applyFill="1" applyBorder="1" applyAlignment="1">
      <alignment horizontal="center"/>
    </xf>
    <xf numFmtId="0" fontId="39" fillId="2" borderId="0" xfId="1" applyFont="1" applyFill="1" applyBorder="1" applyAlignment="1">
      <alignment horizontal="center"/>
    </xf>
    <xf numFmtId="0" fontId="40" fillId="2" borderId="12" xfId="1" applyFont="1" applyFill="1" applyBorder="1" applyAlignment="1">
      <alignment horizontal="center"/>
    </xf>
    <xf numFmtId="0" fontId="40" fillId="2" borderId="6" xfId="1" applyFont="1" applyFill="1" applyBorder="1" applyAlignment="1">
      <alignment horizontal="center"/>
    </xf>
    <xf numFmtId="0" fontId="39" fillId="0" borderId="15" xfId="1" applyFont="1" applyFill="1" applyBorder="1" applyAlignment="1"/>
    <xf numFmtId="0" fontId="39" fillId="0" borderId="0" xfId="1" applyFont="1" applyFill="1" applyBorder="1" applyAlignment="1"/>
    <xf numFmtId="0" fontId="40" fillId="3" borderId="3" xfId="1" applyFont="1" applyFill="1" applyBorder="1" applyAlignment="1"/>
    <xf numFmtId="0" fontId="39" fillId="0" borderId="3" xfId="1" applyFont="1" applyFill="1" applyBorder="1" applyAlignment="1">
      <alignment horizontal="center"/>
    </xf>
    <xf numFmtId="0" fontId="39" fillId="3" borderId="15" xfId="1" applyFont="1" applyFill="1" applyBorder="1" applyAlignment="1">
      <alignment horizontal="left"/>
    </xf>
    <xf numFmtId="0" fontId="39" fillId="3" borderId="0" xfId="1" applyFont="1" applyFill="1" applyBorder="1" applyAlignment="1">
      <alignment horizontal="left"/>
    </xf>
    <xf numFmtId="0" fontId="39" fillId="3" borderId="4" xfId="1" applyFont="1" applyFill="1" applyBorder="1" applyAlignment="1">
      <alignment horizontal="left"/>
    </xf>
    <xf numFmtId="0" fontId="40" fillId="3" borderId="3" xfId="1" applyFont="1" applyFill="1" applyBorder="1" applyAlignment="1">
      <alignment wrapText="1"/>
    </xf>
    <xf numFmtId="0" fontId="40" fillId="0" borderId="3" xfId="1" applyFont="1" applyFill="1" applyBorder="1" applyAlignment="1">
      <alignment horizontal="center" wrapText="1"/>
    </xf>
    <xf numFmtId="0" fontId="41" fillId="0" borderId="3" xfId="1" applyFont="1" applyBorder="1"/>
    <xf numFmtId="0" fontId="39" fillId="0" borderId="6" xfId="1" applyFont="1" applyFill="1" applyBorder="1" applyAlignment="1"/>
    <xf numFmtId="0" fontId="42" fillId="0" borderId="0" xfId="1" applyFont="1" applyFill="1" applyBorder="1" applyAlignment="1"/>
    <xf numFmtId="0" fontId="20" fillId="0" borderId="0" xfId="1" applyFont="1" applyFill="1" applyBorder="1" applyAlignment="1"/>
    <xf numFmtId="0" fontId="41" fillId="0" borderId="0" xfId="1" applyFont="1"/>
    <xf numFmtId="0" fontId="41" fillId="0" borderId="0" xfId="1" applyFont="1" applyBorder="1"/>
    <xf numFmtId="0" fontId="39" fillId="3" borderId="0" xfId="1" applyFont="1" applyFill="1" applyBorder="1"/>
    <xf numFmtId="0" fontId="40" fillId="0" borderId="6" xfId="1" applyFont="1" applyFill="1" applyBorder="1" applyAlignment="1">
      <alignment horizontal="center" wrapText="1"/>
    </xf>
    <xf numFmtId="0" fontId="40" fillId="3" borderId="3" xfId="1" applyFont="1" applyFill="1" applyBorder="1" applyAlignment="1">
      <alignment horizontal="left" vertical="center" wrapText="1"/>
    </xf>
    <xf numFmtId="0" fontId="40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3" fillId="0" borderId="0" xfId="0" applyFont="1" applyFill="1" applyBorder="1" applyAlignment="1"/>
    <xf numFmtId="37" fontId="43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38" fillId="0" borderId="0" xfId="0" applyNumberFormat="1" applyFont="1" applyFill="1" applyAlignment="1"/>
    <xf numFmtId="0" fontId="39" fillId="0" borderId="0" xfId="0" applyFont="1" applyFill="1" applyAlignment="1">
      <alignment horizontal="center"/>
    </xf>
    <xf numFmtId="0" fontId="39" fillId="0" borderId="0" xfId="0" applyFont="1" applyFill="1" applyAlignment="1"/>
    <xf numFmtId="0" fontId="39" fillId="3" borderId="0" xfId="0" applyFont="1" applyFill="1"/>
    <xf numFmtId="164" fontId="39" fillId="0" borderId="0" xfId="0" applyNumberFormat="1" applyFont="1" applyFill="1" applyAlignment="1">
      <alignment horizontal="right"/>
    </xf>
    <xf numFmtId="0" fontId="40" fillId="2" borderId="13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9" fillId="0" borderId="15" xfId="0" applyFont="1" applyFill="1" applyBorder="1" applyAlignment="1"/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40" fillId="3" borderId="3" xfId="0" applyFont="1" applyFill="1" applyBorder="1" applyAlignment="1"/>
    <xf numFmtId="0" fontId="39" fillId="3" borderId="15" xfId="0" applyFont="1" applyFill="1" applyBorder="1" applyAlignment="1">
      <alignment horizontal="left"/>
    </xf>
    <xf numFmtId="0" fontId="39" fillId="3" borderId="0" xfId="0" applyFont="1" applyFill="1" applyBorder="1" applyAlignment="1">
      <alignment horizontal="left"/>
    </xf>
    <xf numFmtId="0" fontId="39" fillId="3" borderId="4" xfId="0" applyFont="1" applyFill="1" applyBorder="1" applyAlignment="1">
      <alignment horizontal="left"/>
    </xf>
    <xf numFmtId="0" fontId="39" fillId="3" borderId="4" xfId="0" applyFont="1" applyFill="1" applyBorder="1"/>
    <xf numFmtId="0" fontId="39" fillId="3" borderId="0" xfId="0" applyFont="1" applyFill="1" applyBorder="1" applyAlignment="1">
      <alignment horizontal="left" wrapText="1"/>
    </xf>
    <xf numFmtId="0" fontId="39" fillId="3" borderId="4" xfId="0" applyFont="1" applyFill="1" applyBorder="1" applyAlignment="1">
      <alignment horizontal="left" wrapText="1"/>
    </xf>
    <xf numFmtId="0" fontId="39" fillId="3" borderId="6" xfId="0" applyFont="1" applyFill="1" applyBorder="1" applyAlignment="1">
      <alignment horizontal="left" wrapText="1"/>
    </xf>
    <xf numFmtId="0" fontId="40" fillId="3" borderId="3" xfId="0" applyFont="1" applyFill="1" applyBorder="1" applyAlignment="1">
      <alignment wrapText="1"/>
    </xf>
    <xf numFmtId="0" fontId="40" fillId="0" borderId="3" xfId="0" applyFont="1" applyFill="1" applyBorder="1" applyAlignment="1">
      <alignment horizontal="center" wrapText="1"/>
    </xf>
    <xf numFmtId="0" fontId="40" fillId="3" borderId="0" xfId="0" applyFont="1" applyFill="1" applyBorder="1" applyAlignment="1">
      <alignment horizontal="left" vertical="center" wrapText="1"/>
    </xf>
    <xf numFmtId="0" fontId="40" fillId="0" borderId="15" xfId="0" applyFont="1" applyFill="1" applyBorder="1" applyAlignment="1">
      <alignment wrapText="1"/>
    </xf>
    <xf numFmtId="0" fontId="39" fillId="3" borderId="0" xfId="0" applyFont="1" applyFill="1" applyBorder="1" applyAlignment="1"/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wrapText="1"/>
    </xf>
    <xf numFmtId="0" fontId="40" fillId="3" borderId="6" xfId="0" applyFont="1" applyFill="1" applyBorder="1" applyAlignment="1">
      <alignment horizontal="left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/>
    <xf numFmtId="0" fontId="39" fillId="0" borderId="6" xfId="0" applyFont="1" applyFill="1" applyBorder="1" applyAlignment="1"/>
    <xf numFmtId="0" fontId="44" fillId="2" borderId="15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40" fillId="0" borderId="3" xfId="0" applyFont="1" applyFill="1" applyBorder="1" applyAlignment="1"/>
    <xf numFmtId="0" fontId="39" fillId="2" borderId="15" xfId="0" applyFont="1" applyFill="1" applyBorder="1" applyAlignment="1"/>
    <xf numFmtId="0" fontId="44" fillId="2" borderId="0" xfId="0" applyFont="1" applyFill="1" applyBorder="1" applyAlignment="1">
      <alignment horizontal="center"/>
    </xf>
    <xf numFmtId="0" fontId="39" fillId="2" borderId="6" xfId="0" applyFont="1" applyFill="1" applyBorder="1" applyAlignment="1"/>
    <xf numFmtId="0" fontId="39" fillId="3" borderId="0" xfId="0" applyFont="1" applyFill="1" applyAlignment="1">
      <alignment wrapText="1"/>
    </xf>
    <xf numFmtId="0" fontId="40" fillId="0" borderId="0" xfId="0" applyFont="1" applyFill="1" applyBorder="1" applyAlignment="1"/>
    <xf numFmtId="0" fontId="39" fillId="3" borderId="0" xfId="0" applyFont="1" applyFill="1" applyAlignment="1"/>
    <xf numFmtId="0" fontId="39" fillId="3" borderId="6" xfId="0" applyFont="1" applyFill="1" applyBorder="1" applyAlignment="1"/>
    <xf numFmtId="0" fontId="41" fillId="0" borderId="0" xfId="0" applyFont="1"/>
    <xf numFmtId="0" fontId="39" fillId="0" borderId="15" xfId="0" applyFont="1" applyFill="1" applyBorder="1" applyAlignment="1">
      <alignment wrapText="1"/>
    </xf>
    <xf numFmtId="0" fontId="40" fillId="0" borderId="3" xfId="0" applyFont="1" applyFill="1" applyBorder="1" applyAlignment="1">
      <alignment wrapText="1"/>
    </xf>
    <xf numFmtId="0" fontId="41" fillId="0" borderId="3" xfId="0" applyFont="1" applyBorder="1"/>
    <xf numFmtId="0" fontId="41" fillId="0" borderId="0" xfId="0" applyFont="1" applyBorder="1"/>
    <xf numFmtId="0" fontId="41" fillId="0" borderId="6" xfId="0" applyFont="1" applyBorder="1"/>
    <xf numFmtId="0" fontId="0" fillId="0" borderId="3" xfId="0" applyBorder="1"/>
    <xf numFmtId="0" fontId="0" fillId="0" borderId="6" xfId="0" applyBorder="1"/>
    <xf numFmtId="0" fontId="39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4" fillId="0" borderId="0" xfId="2" applyFont="1" applyFill="1" applyBorder="1" applyAlignment="1">
      <alignment horizontal="center" wrapText="1"/>
    </xf>
    <xf numFmtId="0" fontId="24" fillId="0" borderId="0" xfId="2" applyFont="1" applyFill="1" applyBorder="1" applyAlignment="1">
      <alignment horizontal="center"/>
    </xf>
    <xf numFmtId="0" fontId="24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6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6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43" fillId="0" borderId="7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45" fillId="0" borderId="0" xfId="0" applyNumberFormat="1" applyFont="1" applyFill="1" applyBorder="1" applyAlignment="1">
      <alignment wrapText="1"/>
    </xf>
    <xf numFmtId="0" fontId="45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43" fillId="0" borderId="4" xfId="0" applyFont="1" applyFill="1" applyBorder="1" applyAlignment="1">
      <alignment horizontal="center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6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46" fillId="0" borderId="18" xfId="1" applyFont="1" applyBorder="1" applyAlignment="1" applyProtection="1">
      <alignment horizontal="left" vertical="center" wrapText="1"/>
    </xf>
    <xf numFmtId="0" fontId="47" fillId="6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/>
    <xf numFmtId="49" fontId="5" fillId="8" borderId="4" xfId="0" applyNumberFormat="1" applyFont="1" applyFill="1" applyBorder="1" applyAlignment="1"/>
    <xf numFmtId="0" fontId="5" fillId="9" borderId="4" xfId="0" applyFont="1" applyFill="1" applyBorder="1" applyAlignment="1">
      <alignment wrapText="1"/>
    </xf>
    <xf numFmtId="0" fontId="12" fillId="9" borderId="11" xfId="0" applyFont="1" applyFill="1" applyBorder="1" applyAlignment="1">
      <alignment horizontal="justify" vertical="top" wrapText="1"/>
    </xf>
    <xf numFmtId="43" fontId="5" fillId="7" borderId="2" xfId="6" applyFont="1" applyFill="1" applyBorder="1" applyAlignment="1"/>
    <xf numFmtId="10" fontId="5" fillId="9" borderId="2" xfId="3" applyNumberFormat="1" applyFont="1" applyFill="1" applyBorder="1" applyAlignment="1"/>
    <xf numFmtId="43" fontId="5" fillId="9" borderId="2" xfId="6" applyFont="1" applyFill="1" applyBorder="1" applyAlignment="1"/>
    <xf numFmtId="43" fontId="5" fillId="0" borderId="14" xfId="6" applyFont="1" applyFill="1" applyBorder="1" applyAlignment="1"/>
    <xf numFmtId="43" fontId="5" fillId="9" borderId="13" xfId="6" applyFont="1" applyFill="1" applyBorder="1" applyAlignment="1"/>
    <xf numFmtId="43" fontId="5" fillId="8" borderId="2" xfId="6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0" borderId="2" xfId="6" applyFont="1" applyFill="1" applyBorder="1" applyAlignment="1"/>
    <xf numFmtId="10" fontId="5" fillId="8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9" borderId="10" xfId="3" applyNumberFormat="1" applyFont="1" applyFill="1" applyBorder="1" applyAlignment="1"/>
    <xf numFmtId="10" fontId="5" fillId="8" borderId="7" xfId="3" applyNumberFormat="1" applyFont="1" applyFill="1" applyBorder="1" applyAlignment="1"/>
    <xf numFmtId="10" fontId="5" fillId="7" borderId="2" xfId="3" applyNumberFormat="1" applyFont="1" applyFill="1" applyBorder="1" applyAlignment="1"/>
    <xf numFmtId="43" fontId="5" fillId="0" borderId="9" xfId="6" applyFont="1" applyFill="1" applyBorder="1" applyAlignment="1">
      <alignment horizontal="center"/>
    </xf>
    <xf numFmtId="0" fontId="5" fillId="7" borderId="0" xfId="0" applyNumberFormat="1" applyFont="1" applyFill="1" applyBorder="1" applyAlignment="1"/>
    <xf numFmtId="0" fontId="5" fillId="7" borderId="4" xfId="0" applyNumberFormat="1" applyFont="1" applyFill="1" applyBorder="1" applyAlignment="1"/>
    <xf numFmtId="0" fontId="5" fillId="8" borderId="0" xfId="0" applyNumberFormat="1" applyFont="1" applyFill="1" applyBorder="1" applyAlignment="1"/>
    <xf numFmtId="0" fontId="5" fillId="9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/>
    <xf numFmtId="0" fontId="5" fillId="8" borderId="5" xfId="0" applyNumberFormat="1" applyFont="1" applyFill="1" applyBorder="1" applyAlignment="1">
      <alignment wrapText="1"/>
    </xf>
    <xf numFmtId="43" fontId="5" fillId="4" borderId="14" xfId="6" applyFont="1" applyFill="1" applyBorder="1" applyAlignment="1">
      <alignment horizontal="center"/>
    </xf>
    <xf numFmtId="43" fontId="5" fillId="2" borderId="1" xfId="6" applyFont="1" applyFill="1" applyBorder="1" applyAlignment="1"/>
    <xf numFmtId="43" fontId="5" fillId="0" borderId="0" xfId="6" applyFont="1" applyFill="1" applyBorder="1" applyAlignment="1"/>
    <xf numFmtId="10" fontId="5" fillId="0" borderId="12" xfId="3" applyNumberFormat="1" applyFont="1" applyFill="1" applyBorder="1" applyAlignment="1"/>
    <xf numFmtId="43" fontId="5" fillId="7" borderId="7" xfId="6" applyFont="1" applyFill="1" applyBorder="1" applyAlignment="1"/>
    <xf numFmtId="43" fontId="5" fillId="8" borderId="13" xfId="0" applyNumberFormat="1" applyFont="1" applyFill="1" applyBorder="1" applyAlignment="1"/>
    <xf numFmtId="43" fontId="5" fillId="9" borderId="7" xfId="0" applyNumberFormat="1" applyFont="1" applyFill="1" applyBorder="1" applyAlignment="1"/>
    <xf numFmtId="43" fontId="5" fillId="9" borderId="2" xfId="0" applyNumberFormat="1" applyFont="1" applyFill="1" applyBorder="1" applyAlignment="1">
      <alignment horizontal="center"/>
    </xf>
    <xf numFmtId="43" fontId="5" fillId="8" borderId="10" xfId="0" applyNumberFormat="1" applyFont="1" applyFill="1" applyBorder="1" applyAlignment="1"/>
    <xf numFmtId="10" fontId="5" fillId="9" borderId="13" xfId="3" applyNumberFormat="1" applyFont="1" applyFill="1" applyBorder="1" applyAlignment="1"/>
    <xf numFmtId="43" fontId="5" fillId="2" borderId="14" xfId="6" applyFont="1" applyFill="1" applyBorder="1" applyAlignment="1"/>
    <xf numFmtId="43" fontId="5" fillId="0" borderId="12" xfId="6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6" applyFont="1" applyFill="1" applyBorder="1" applyAlignment="1">
      <alignment vertical="center"/>
    </xf>
    <xf numFmtId="43" fontId="5" fillId="8" borderId="14" xfId="6" applyFont="1" applyFill="1" applyBorder="1" applyAlignment="1"/>
    <xf numFmtId="43" fontId="5" fillId="8" borderId="9" xfId="6" applyFont="1" applyFill="1" applyBorder="1" applyAlignment="1"/>
    <xf numFmtId="43" fontId="5" fillId="0" borderId="9" xfId="6" applyFont="1" applyFill="1" applyBorder="1" applyAlignment="1"/>
    <xf numFmtId="43" fontId="5" fillId="0" borderId="7" xfId="6" applyFont="1" applyFill="1" applyBorder="1" applyAlignment="1"/>
    <xf numFmtId="43" fontId="5" fillId="0" borderId="7" xfId="6" applyFont="1" applyFill="1" applyBorder="1" applyAlignment="1">
      <alignment horizontal="center"/>
    </xf>
    <xf numFmtId="43" fontId="5" fillId="8" borderId="13" xfId="6" applyFont="1" applyFill="1" applyBorder="1" applyAlignment="1"/>
    <xf numFmtId="43" fontId="5" fillId="0" borderId="6" xfId="6" applyFont="1" applyFill="1" applyBorder="1" applyAlignment="1"/>
    <xf numFmtId="43" fontId="5" fillId="0" borderId="9" xfId="0" applyNumberFormat="1" applyFont="1" applyFill="1" applyBorder="1" applyAlignment="1"/>
    <xf numFmtId="0" fontId="5" fillId="10" borderId="2" xfId="0" applyNumberFormat="1" applyFont="1" applyFill="1" applyBorder="1" applyAlignment="1" applyProtection="1">
      <protection locked="0"/>
    </xf>
    <xf numFmtId="0" fontId="5" fillId="10" borderId="7" xfId="0" applyNumberFormat="1" applyFont="1" applyFill="1" applyBorder="1" applyAlignment="1" applyProtection="1">
      <protection locked="0"/>
    </xf>
    <xf numFmtId="0" fontId="11" fillId="10" borderId="2" xfId="0" applyNumberFormat="1" applyFont="1" applyFill="1" applyBorder="1" applyAlignment="1" applyProtection="1">
      <protection locked="0"/>
    </xf>
    <xf numFmtId="37" fontId="5" fillId="10" borderId="7" xfId="0" applyNumberFormat="1" applyFont="1" applyFill="1" applyBorder="1" applyAlignment="1" applyProtection="1">
      <protection locked="0"/>
    </xf>
    <xf numFmtId="166" fontId="5" fillId="10" borderId="2" xfId="0" applyNumberFormat="1" applyFont="1" applyFill="1" applyBorder="1" applyAlignment="1" applyProtection="1">
      <protection locked="0"/>
    </xf>
    <xf numFmtId="43" fontId="5" fillId="10" borderId="9" xfId="6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43" fontId="5" fillId="10" borderId="14" xfId="6" applyFont="1" applyFill="1" applyBorder="1" applyAlignment="1" applyProtection="1">
      <protection locked="0"/>
    </xf>
    <xf numFmtId="0" fontId="5" fillId="10" borderId="0" xfId="0" applyNumberFormat="1" applyFont="1" applyFill="1" applyBorder="1" applyAlignment="1" applyProtection="1">
      <protection locked="0"/>
    </xf>
    <xf numFmtId="0" fontId="5" fillId="10" borderId="6" xfId="0" applyNumberFormat="1" applyFont="1" applyFill="1" applyBorder="1" applyAlignment="1" applyProtection="1">
      <protection locked="0"/>
    </xf>
    <xf numFmtId="0" fontId="5" fillId="10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9" borderId="5" xfId="0" applyFont="1" applyFill="1" applyBorder="1" applyAlignment="1">
      <alignment wrapText="1"/>
    </xf>
    <xf numFmtId="0" fontId="5" fillId="7" borderId="4" xfId="0" applyFont="1" applyFill="1" applyBorder="1"/>
    <xf numFmtId="0" fontId="5" fillId="8" borderId="4" xfId="0" applyFont="1" applyFill="1" applyBorder="1"/>
    <xf numFmtId="0" fontId="5" fillId="8" borderId="4" xfId="0" applyFont="1" applyFill="1" applyBorder="1" applyAlignment="1"/>
    <xf numFmtId="43" fontId="5" fillId="7" borderId="2" xfId="6" applyFont="1" applyFill="1" applyBorder="1"/>
    <xf numFmtId="43" fontId="5" fillId="8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6" applyFont="1" applyFill="1" applyBorder="1"/>
    <xf numFmtId="43" fontId="5" fillId="7" borderId="14" xfId="6" applyFont="1" applyFill="1" applyBorder="1"/>
    <xf numFmtId="43" fontId="5" fillId="8" borderId="2" xfId="6" applyFont="1" applyFill="1" applyBorder="1"/>
    <xf numFmtId="43" fontId="5" fillId="0" borderId="7" xfId="6" applyFont="1" applyFill="1" applyBorder="1"/>
    <xf numFmtId="43" fontId="5" fillId="8" borderId="7" xfId="6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8" borderId="0" xfId="0" applyNumberFormat="1" applyFont="1" applyFill="1" applyBorder="1" applyAlignment="1" applyProtection="1"/>
    <xf numFmtId="43" fontId="11" fillId="8" borderId="10" xfId="6" applyFont="1" applyFill="1" applyBorder="1" applyAlignment="1" applyProtection="1"/>
    <xf numFmtId="0" fontId="11" fillId="0" borderId="0" xfId="0" applyFont="1" applyFill="1" applyAlignment="1" applyProtection="1"/>
    <xf numFmtId="49" fontId="5" fillId="7" borderId="4" xfId="0" applyNumberFormat="1" applyFont="1" applyFill="1" applyBorder="1" applyAlignment="1" applyProtection="1"/>
    <xf numFmtId="43" fontId="5" fillId="7" borderId="7" xfId="6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6" applyFont="1" applyFill="1" applyBorder="1" applyAlignment="1" applyProtection="1"/>
    <xf numFmtId="49" fontId="11" fillId="8" borderId="4" xfId="0" applyNumberFormat="1" applyFont="1" applyFill="1" applyBorder="1" applyAlignment="1" applyProtection="1">
      <alignment horizontal="left"/>
    </xf>
    <xf numFmtId="43" fontId="5" fillId="8" borderId="7" xfId="6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6" applyFont="1" applyFill="1" applyBorder="1" applyAlignment="1" applyProtection="1"/>
    <xf numFmtId="49" fontId="11" fillId="10" borderId="12" xfId="0" applyNumberFormat="1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43" fontId="5" fillId="10" borderId="7" xfId="6" applyFont="1" applyFill="1" applyBorder="1" applyAlignment="1" applyProtection="1">
      <protection locked="0"/>
    </xf>
    <xf numFmtId="43" fontId="5" fillId="10" borderId="2" xfId="6" applyFont="1" applyFill="1" applyBorder="1" applyAlignment="1" applyProtection="1">
      <protection locked="0"/>
    </xf>
    <xf numFmtId="43" fontId="5" fillId="10" borderId="2" xfId="6" applyFont="1" applyFill="1" applyBorder="1" applyAlignment="1" applyProtection="1">
      <alignment vertical="center" wrapText="1"/>
      <protection locked="0"/>
    </xf>
    <xf numFmtId="43" fontId="5" fillId="10" borderId="7" xfId="6" applyFont="1" applyFill="1" applyBorder="1" applyAlignment="1" applyProtection="1">
      <alignment vertical="center" wrapText="1"/>
      <protection locked="0"/>
    </xf>
    <xf numFmtId="43" fontId="5" fillId="10" borderId="1" xfId="6" applyFont="1" applyFill="1" applyBorder="1" applyAlignment="1" applyProtection="1">
      <alignment vertical="center" wrapText="1"/>
      <protection locked="0"/>
    </xf>
    <xf numFmtId="43" fontId="5" fillId="10" borderId="1" xfId="6" applyFont="1" applyFill="1" applyBorder="1" applyAlignment="1" applyProtection="1">
      <protection locked="0"/>
    </xf>
    <xf numFmtId="43" fontId="5" fillId="10" borderId="12" xfId="6" applyFont="1" applyFill="1" applyBorder="1" applyAlignment="1" applyProtection="1">
      <protection locked="0"/>
    </xf>
    <xf numFmtId="0" fontId="40" fillId="2" borderId="1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6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6" applyFont="1" applyFill="1" applyBorder="1" applyAlignment="1">
      <alignment horizontal="left" vertical="top" wrapText="1"/>
    </xf>
    <xf numFmtId="43" fontId="5" fillId="0" borderId="7" xfId="6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6" applyFont="1" applyBorder="1" applyAlignment="1">
      <alignment horizontal="left" vertical="top" wrapText="1"/>
    </xf>
    <xf numFmtId="43" fontId="5" fillId="0" borderId="7" xfId="6" applyFont="1" applyBorder="1" applyAlignment="1">
      <alignment horizontal="left" vertical="top" wrapText="1"/>
    </xf>
    <xf numFmtId="0" fontId="5" fillId="10" borderId="4" xfId="1" applyFont="1" applyFill="1" applyBorder="1" applyAlignment="1" applyProtection="1">
      <alignment horizontal="left" vertical="top" wrapText="1"/>
      <protection locked="0"/>
    </xf>
    <xf numFmtId="0" fontId="5" fillId="10" borderId="7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protection locked="0"/>
    </xf>
    <xf numFmtId="0" fontId="5" fillId="10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39" fillId="0" borderId="2" xfId="6" applyFont="1" applyFill="1" applyBorder="1" applyAlignment="1"/>
    <xf numFmtId="43" fontId="39" fillId="0" borderId="7" xfId="6" applyFont="1" applyFill="1" applyBorder="1" applyAlignment="1"/>
    <xf numFmtId="43" fontId="39" fillId="10" borderId="2" xfId="6" applyFont="1" applyFill="1" applyBorder="1" applyAlignment="1" applyProtection="1">
      <alignment wrapText="1"/>
      <protection locked="0"/>
    </xf>
    <xf numFmtId="43" fontId="39" fillId="10" borderId="7" xfId="6" applyFont="1" applyFill="1" applyBorder="1" applyAlignment="1" applyProtection="1">
      <protection locked="0"/>
    </xf>
    <xf numFmtId="43" fontId="39" fillId="10" borderId="2" xfId="6" applyFont="1" applyFill="1" applyBorder="1" applyAlignment="1" applyProtection="1">
      <protection locked="0"/>
    </xf>
    <xf numFmtId="43" fontId="39" fillId="10" borderId="1" xfId="6" applyFont="1" applyFill="1" applyBorder="1" applyAlignment="1" applyProtection="1">
      <protection locked="0"/>
    </xf>
    <xf numFmtId="43" fontId="40" fillId="0" borderId="14" xfId="0" applyNumberFormat="1" applyFont="1" applyFill="1" applyBorder="1" applyAlignment="1">
      <alignment vertical="center"/>
    </xf>
    <xf numFmtId="43" fontId="39" fillId="0" borderId="10" xfId="6" applyFont="1" applyFill="1" applyBorder="1" applyAlignment="1"/>
    <xf numFmtId="43" fontId="40" fillId="0" borderId="14" xfId="6" applyFont="1" applyFill="1" applyBorder="1" applyAlignment="1"/>
    <xf numFmtId="43" fontId="40" fillId="10" borderId="7" xfId="6" applyFont="1" applyFill="1" applyBorder="1" applyAlignment="1" applyProtection="1">
      <protection locked="0"/>
    </xf>
    <xf numFmtId="43" fontId="40" fillId="10" borderId="1" xfId="6" applyFont="1" applyFill="1" applyBorder="1" applyAlignment="1" applyProtection="1">
      <protection locked="0"/>
    </xf>
    <xf numFmtId="0" fontId="40" fillId="2" borderId="13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43" fontId="39" fillId="0" borderId="13" xfId="6" applyFont="1" applyFill="1" applyBorder="1" applyAlignment="1"/>
    <xf numFmtId="0" fontId="39" fillId="10" borderId="2" xfId="0" applyFont="1" applyFill="1" applyBorder="1" applyAlignment="1" applyProtection="1">
      <protection locked="0"/>
    </xf>
    <xf numFmtId="0" fontId="39" fillId="10" borderId="7" xfId="0" applyFont="1" applyFill="1" applyBorder="1" applyAlignment="1" applyProtection="1">
      <alignment horizontal="center"/>
      <protection locked="0"/>
    </xf>
    <xf numFmtId="0" fontId="39" fillId="10" borderId="2" xfId="0" applyFont="1" applyFill="1" applyBorder="1" applyAlignment="1" applyProtection="1">
      <alignment horizontal="center"/>
      <protection locked="0"/>
    </xf>
    <xf numFmtId="0" fontId="39" fillId="10" borderId="7" xfId="0" applyFont="1" applyFill="1" applyBorder="1" applyAlignment="1" applyProtection="1">
      <protection locked="0"/>
    </xf>
    <xf numFmtId="0" fontId="0" fillId="10" borderId="7" xfId="0" applyFill="1" applyBorder="1" applyProtection="1">
      <protection locked="0"/>
    </xf>
    <xf numFmtId="0" fontId="0" fillId="10" borderId="1" xfId="0" applyFill="1" applyBorder="1" applyProtection="1">
      <protection locked="0"/>
    </xf>
    <xf numFmtId="43" fontId="39" fillId="0" borderId="14" xfId="0" applyNumberFormat="1" applyFont="1" applyFill="1" applyBorder="1" applyAlignment="1"/>
    <xf numFmtId="0" fontId="40" fillId="0" borderId="6" xfId="0" applyFont="1" applyFill="1" applyBorder="1" applyAlignment="1">
      <alignment horizontal="center" wrapText="1"/>
    </xf>
    <xf numFmtId="0" fontId="39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0" fillId="10" borderId="13" xfId="0" applyFont="1" applyFill="1" applyBorder="1" applyAlignment="1" applyProtection="1">
      <alignment vertical="center" wrapText="1"/>
      <protection locked="0"/>
    </xf>
    <xf numFmtId="0" fontId="40" fillId="10" borderId="5" xfId="0" applyFont="1" applyFill="1" applyBorder="1" applyAlignment="1" applyProtection="1">
      <alignment vertical="center" wrapText="1"/>
      <protection locked="0"/>
    </xf>
    <xf numFmtId="0" fontId="39" fillId="10" borderId="13" xfId="0" applyFont="1" applyFill="1" applyBorder="1" applyAlignment="1" applyProtection="1">
      <protection locked="0"/>
    </xf>
    <xf numFmtId="0" fontId="39" fillId="10" borderId="5" xfId="0" applyFont="1" applyFill="1" applyBorder="1" applyAlignment="1" applyProtection="1">
      <protection locked="0"/>
    </xf>
    <xf numFmtId="0" fontId="40" fillId="10" borderId="2" xfId="0" applyFont="1" applyFill="1" applyBorder="1" applyAlignment="1" applyProtection="1">
      <alignment vertical="center" wrapText="1"/>
      <protection locked="0"/>
    </xf>
    <xf numFmtId="0" fontId="40" fillId="10" borderId="4" xfId="0" applyFont="1" applyFill="1" applyBorder="1" applyAlignment="1" applyProtection="1">
      <alignment vertical="center" wrapText="1"/>
      <protection locked="0"/>
    </xf>
    <xf numFmtId="0" fontId="39" fillId="10" borderId="4" xfId="0" applyFont="1" applyFill="1" applyBorder="1" applyAlignment="1" applyProtection="1">
      <protection locked="0"/>
    </xf>
    <xf numFmtId="0" fontId="39" fillId="10" borderId="4" xfId="0" applyFont="1" applyFill="1" applyBorder="1" applyAlignment="1" applyProtection="1">
      <alignment horizontal="center"/>
      <protection locked="0"/>
    </xf>
    <xf numFmtId="0" fontId="39" fillId="10" borderId="12" xfId="0" applyFont="1" applyFill="1" applyBorder="1" applyAlignment="1" applyProtection="1">
      <protection locked="0"/>
    </xf>
    <xf numFmtId="0" fontId="39" fillId="10" borderId="0" xfId="0" applyFont="1" applyFill="1" applyBorder="1" applyAlignment="1" applyProtection="1">
      <alignment horizontal="center"/>
      <protection locked="0"/>
    </xf>
    <xf numFmtId="0" fontId="48" fillId="3" borderId="0" xfId="0" applyFont="1" applyFill="1" applyBorder="1" applyAlignment="1" applyProtection="1">
      <alignment horizontal="left" wrapText="1"/>
      <protection locked="0"/>
    </xf>
    <xf numFmtId="0" fontId="48" fillId="3" borderId="4" xfId="0" applyFont="1" applyFill="1" applyBorder="1" applyAlignment="1" applyProtection="1">
      <alignment horizontal="left" wrapText="1"/>
      <protection locked="0"/>
    </xf>
    <xf numFmtId="0" fontId="48" fillId="0" borderId="0" xfId="0" applyFont="1" applyFill="1" applyBorder="1" applyAlignment="1" applyProtection="1">
      <alignment horizontal="left" wrapText="1"/>
      <protection locked="0"/>
    </xf>
    <xf numFmtId="0" fontId="48" fillId="3" borderId="5" xfId="0" applyFont="1" applyFill="1" applyBorder="1" applyAlignment="1" applyProtection="1">
      <alignment horizontal="center" vertical="center" wrapText="1"/>
      <protection locked="0"/>
    </xf>
    <xf numFmtId="0" fontId="48" fillId="3" borderId="4" xfId="0" applyFont="1" applyFill="1" applyBorder="1" applyAlignment="1" applyProtection="1">
      <alignment horizontal="center" vertical="center" wrapText="1"/>
      <protection locked="0"/>
    </xf>
    <xf numFmtId="0" fontId="48" fillId="3" borderId="15" xfId="0" applyFont="1" applyFill="1" applyBorder="1" applyAlignment="1" applyProtection="1">
      <alignment horizontal="left" vertical="center" wrapText="1"/>
      <protection locked="0"/>
    </xf>
    <xf numFmtId="0" fontId="48" fillId="3" borderId="0" xfId="0" applyFont="1" applyFill="1" applyBorder="1" applyAlignment="1" applyProtection="1">
      <alignment horizontal="left" vertical="center" wrapText="1"/>
      <protection locked="0"/>
    </xf>
    <xf numFmtId="0" fontId="48" fillId="3" borderId="15" xfId="0" applyFont="1" applyFill="1" applyBorder="1" applyAlignment="1" applyProtection="1">
      <alignment horizontal="center" vertical="center" wrapText="1"/>
      <protection locked="0"/>
    </xf>
    <xf numFmtId="0" fontId="48" fillId="3" borderId="0" xfId="0" applyFont="1" applyFill="1" applyBorder="1" applyAlignment="1" applyProtection="1">
      <alignment horizontal="center" vertical="center" wrapText="1"/>
      <protection locked="0"/>
    </xf>
    <xf numFmtId="43" fontId="40" fillId="0" borderId="9" xfId="6" applyFont="1" applyFill="1" applyBorder="1" applyAlignment="1"/>
    <xf numFmtId="0" fontId="41" fillId="10" borderId="0" xfId="0" applyFont="1" applyFill="1" applyProtection="1">
      <protection locked="0"/>
    </xf>
    <xf numFmtId="0" fontId="39" fillId="10" borderId="7" xfId="0" applyFont="1" applyFill="1" applyBorder="1" applyAlignment="1" applyProtection="1">
      <alignment horizontal="center" vertical="center"/>
      <protection locked="0"/>
    </xf>
    <xf numFmtId="0" fontId="39" fillId="10" borderId="13" xfId="0" applyFont="1" applyFill="1" applyBorder="1" applyAlignment="1" applyProtection="1">
      <alignment horizontal="left"/>
      <protection locked="0"/>
    </xf>
    <xf numFmtId="0" fontId="39" fillId="10" borderId="5" xfId="0" applyFont="1" applyFill="1" applyBorder="1" applyAlignment="1" applyProtection="1">
      <alignment horizontal="left"/>
      <protection locked="0"/>
    </xf>
    <xf numFmtId="0" fontId="39" fillId="10" borderId="2" xfId="0" applyFont="1" applyFill="1" applyBorder="1" applyAlignment="1" applyProtection="1">
      <alignment horizontal="left"/>
      <protection locked="0"/>
    </xf>
    <xf numFmtId="0" fontId="39" fillId="10" borderId="4" xfId="0" applyFont="1" applyFill="1" applyBorder="1" applyAlignment="1" applyProtection="1">
      <alignment horizontal="left"/>
      <protection locked="0"/>
    </xf>
    <xf numFmtId="43" fontId="40" fillId="11" borderId="14" xfId="6" applyFont="1" applyFill="1" applyBorder="1" applyAlignment="1"/>
    <xf numFmtId="0" fontId="39" fillId="0" borderId="15" xfId="0" applyNumberFormat="1" applyFont="1" applyFill="1" applyBorder="1" applyAlignment="1" applyProtection="1">
      <protection locked="0"/>
    </xf>
    <xf numFmtId="0" fontId="39" fillId="0" borderId="15" xfId="0" applyFont="1" applyFill="1" applyBorder="1" applyAlignment="1" applyProtection="1">
      <protection locked="0"/>
    </xf>
    <xf numFmtId="0" fontId="39" fillId="0" borderId="0" xfId="0" applyFont="1" applyFill="1" applyBorder="1" applyAlignment="1" applyProtection="1">
      <protection locked="0"/>
    </xf>
    <xf numFmtId="0" fontId="41" fillId="0" borderId="0" xfId="0" applyFont="1" applyBorder="1" applyProtection="1">
      <protection locked="0"/>
    </xf>
    <xf numFmtId="0" fontId="42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2" fillId="0" borderId="0" xfId="0" applyFont="1" applyFill="1" applyAlignment="1" applyProtection="1">
      <protection locked="0"/>
    </xf>
    <xf numFmtId="0" fontId="41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39" fillId="3" borderId="2" xfId="6" applyFont="1" applyFill="1" applyBorder="1" applyAlignment="1" applyProtection="1">
      <alignment horizontal="left"/>
    </xf>
    <xf numFmtId="43" fontId="39" fillId="3" borderId="7" xfId="6" applyFont="1" applyFill="1" applyBorder="1" applyAlignment="1" applyProtection="1">
      <alignment horizontal="left"/>
    </xf>
    <xf numFmtId="43" fontId="39" fillId="0" borderId="9" xfId="6" applyFont="1" applyFill="1" applyBorder="1" applyAlignment="1" applyProtection="1"/>
    <xf numFmtId="43" fontId="40" fillId="3" borderId="9" xfId="0" applyNumberFormat="1" applyFont="1" applyFill="1" applyBorder="1" applyAlignment="1" applyProtection="1">
      <alignment horizontal="center" vertical="center" wrapText="1"/>
    </xf>
    <xf numFmtId="43" fontId="40" fillId="0" borderId="12" xfId="6" applyFont="1" applyFill="1" applyBorder="1" applyAlignment="1" applyProtection="1">
      <alignment vertical="center" wrapText="1"/>
    </xf>
    <xf numFmtId="0" fontId="0" fillId="10" borderId="10" xfId="0" applyFill="1" applyBorder="1" applyProtection="1">
      <protection locked="0"/>
    </xf>
    <xf numFmtId="43" fontId="5" fillId="0" borderId="4" xfId="6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10" borderId="0" xfId="1" applyFont="1" applyFill="1" applyBorder="1" applyAlignment="1" applyProtection="1">
      <protection locked="0"/>
    </xf>
    <xf numFmtId="0" fontId="10" fillId="10" borderId="0" xfId="1" applyFont="1" applyFill="1" applyProtection="1">
      <protection locked="0"/>
    </xf>
    <xf numFmtId="0" fontId="10" fillId="10" borderId="7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43" fontId="5" fillId="0" borderId="9" xfId="6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6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6" applyFont="1" applyBorder="1" applyAlignment="1">
      <alignment horizontal="right" vertical="top" wrapText="1"/>
    </xf>
    <xf numFmtId="43" fontId="5" fillId="0" borderId="1" xfId="6" applyFont="1" applyBorder="1" applyAlignment="1">
      <alignment horizontal="right" vertical="top" wrapText="1"/>
    </xf>
    <xf numFmtId="49" fontId="5" fillId="10" borderId="2" xfId="0" applyNumberFormat="1" applyFont="1" applyFill="1" applyBorder="1" applyAlignment="1" applyProtection="1">
      <protection locked="0"/>
    </xf>
    <xf numFmtId="37" fontId="5" fillId="10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39" fillId="10" borderId="7" xfId="6" applyFont="1" applyFill="1" applyBorder="1" applyAlignment="1" applyProtection="1">
      <alignment horizontal="center"/>
      <protection locked="0"/>
    </xf>
    <xf numFmtId="43" fontId="39" fillId="10" borderId="4" xfId="6" applyFont="1" applyFill="1" applyBorder="1" applyAlignment="1" applyProtection="1">
      <alignment horizontal="center"/>
      <protection locked="0"/>
    </xf>
    <xf numFmtId="43" fontId="39" fillId="0" borderId="10" xfId="6" applyFont="1" applyFill="1" applyBorder="1" applyAlignment="1">
      <alignment horizontal="center"/>
    </xf>
    <xf numFmtId="43" fontId="39" fillId="0" borderId="7" xfId="6" applyFont="1" applyFill="1" applyBorder="1" applyAlignment="1">
      <alignment horizontal="center"/>
    </xf>
    <xf numFmtId="43" fontId="5" fillId="10" borderId="2" xfId="6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5" fillId="10" borderId="9" xfId="0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6" applyFont="1" applyFill="1" applyBorder="1" applyAlignment="1">
      <alignment horizontal="center"/>
    </xf>
    <xf numFmtId="43" fontId="2" fillId="0" borderId="2" xfId="6" applyFont="1" applyFill="1" applyBorder="1" applyAlignment="1"/>
    <xf numFmtId="43" fontId="2" fillId="0" borderId="12" xfId="6" applyFont="1" applyFill="1" applyBorder="1" applyAlignment="1"/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6" applyFont="1" applyFill="1" applyBorder="1" applyAlignment="1" applyProtection="1">
      <alignment horizontal="center"/>
      <protection locked="0"/>
    </xf>
    <xf numFmtId="43" fontId="2" fillId="10" borderId="4" xfId="6" applyFont="1" applyFill="1" applyBorder="1" applyAlignment="1" applyProtection="1">
      <alignment horizontal="center"/>
      <protection locked="0"/>
    </xf>
    <xf numFmtId="43" fontId="2" fillId="10" borderId="13" xfId="6" applyFont="1" applyFill="1" applyBorder="1" applyAlignment="1" applyProtection="1">
      <protection locked="0"/>
    </xf>
    <xf numFmtId="43" fontId="2" fillId="0" borderId="7" xfId="6" applyFont="1" applyFill="1" applyBorder="1" applyAlignment="1"/>
    <xf numFmtId="43" fontId="2" fillId="0" borderId="0" xfId="6" applyFont="1" applyFill="1" applyBorder="1" applyAlignment="1">
      <alignment horizontal="left" vertical="center" wrapText="1"/>
    </xf>
    <xf numFmtId="43" fontId="2" fillId="0" borderId="2" xfId="6" applyFont="1" applyFill="1" applyBorder="1" applyAlignment="1">
      <alignment horizontal="center"/>
    </xf>
    <xf numFmtId="43" fontId="2" fillId="0" borderId="0" xfId="6" applyFont="1" applyFill="1" applyBorder="1" applyAlignment="1"/>
    <xf numFmtId="43" fontId="2" fillId="0" borderId="13" xfId="6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6" applyFont="1" applyFill="1" applyBorder="1" applyAlignment="1">
      <alignment horizontal="center"/>
    </xf>
    <xf numFmtId="43" fontId="2" fillId="10" borderId="7" xfId="6" applyFont="1" applyFill="1" applyBorder="1" applyAlignment="1" applyProtection="1">
      <protection locked="0"/>
    </xf>
    <xf numFmtId="0" fontId="40" fillId="2" borderId="13" xfId="1" applyFont="1" applyFill="1" applyBorder="1" applyAlignment="1">
      <alignment horizontal="center" vertical="center"/>
    </xf>
    <xf numFmtId="0" fontId="40" fillId="2" borderId="15" xfId="1" applyFont="1" applyFill="1" applyBorder="1" applyAlignment="1">
      <alignment horizontal="center" vertical="center"/>
    </xf>
    <xf numFmtId="43" fontId="39" fillId="0" borderId="2" xfId="6" applyFont="1" applyFill="1" applyBorder="1" applyAlignment="1">
      <alignment horizontal="center"/>
    </xf>
    <xf numFmtId="43" fontId="39" fillId="0" borderId="9" xfId="1" applyNumberFormat="1" applyFont="1" applyFill="1" applyBorder="1" applyAlignment="1">
      <alignment horizontal="center"/>
    </xf>
    <xf numFmtId="43" fontId="39" fillId="0" borderId="14" xfId="1" applyNumberFormat="1" applyFont="1" applyFill="1" applyBorder="1" applyAlignment="1">
      <alignment horizontal="center"/>
    </xf>
    <xf numFmtId="43" fontId="39" fillId="0" borderId="14" xfId="6" applyFont="1" applyFill="1" applyBorder="1" applyAlignment="1">
      <alignment horizontal="center"/>
    </xf>
    <xf numFmtId="43" fontId="39" fillId="0" borderId="9" xfId="6" applyFont="1" applyFill="1" applyBorder="1" applyAlignment="1"/>
    <xf numFmtId="43" fontId="39" fillId="0" borderId="1" xfId="1" applyNumberFormat="1" applyFont="1" applyFill="1" applyBorder="1" applyAlignment="1">
      <alignment horizontal="center" vertical="center"/>
    </xf>
    <xf numFmtId="43" fontId="39" fillId="0" borderId="9" xfId="1" applyNumberFormat="1" applyFont="1" applyFill="1" applyBorder="1" applyAlignment="1">
      <alignment horizontal="center" vertical="center"/>
    </xf>
    <xf numFmtId="0" fontId="39" fillId="0" borderId="0" xfId="1" applyFont="1" applyFill="1" applyBorder="1" applyAlignment="1" applyProtection="1">
      <protection locked="0"/>
    </xf>
    <xf numFmtId="0" fontId="41" fillId="0" borderId="0" xfId="1" applyFont="1" applyProtection="1">
      <protection locked="0"/>
    </xf>
    <xf numFmtId="0" fontId="10" fillId="0" borderId="0" xfId="1" applyProtection="1">
      <protection locked="0"/>
    </xf>
    <xf numFmtId="0" fontId="39" fillId="10" borderId="2" xfId="1" applyFont="1" applyFill="1" applyBorder="1" applyAlignment="1" applyProtection="1">
      <alignment horizontal="center"/>
      <protection locked="0"/>
    </xf>
    <xf numFmtId="0" fontId="39" fillId="10" borderId="7" xfId="1" applyFont="1" applyFill="1" applyBorder="1" applyAlignment="1" applyProtection="1">
      <alignment horizontal="center"/>
      <protection locked="0"/>
    </xf>
    <xf numFmtId="0" fontId="10" fillId="10" borderId="7" xfId="1" applyFill="1" applyBorder="1" applyProtection="1">
      <protection locked="0"/>
    </xf>
    <xf numFmtId="0" fontId="10" fillId="10" borderId="1" xfId="1" applyFill="1" applyBorder="1" applyProtection="1">
      <protection locked="0"/>
    </xf>
    <xf numFmtId="43" fontId="39" fillId="10" borderId="2" xfId="6" applyFont="1" applyFill="1" applyBorder="1" applyAlignment="1" applyProtection="1">
      <alignment horizontal="center"/>
      <protection locked="0"/>
    </xf>
    <xf numFmtId="43" fontId="39" fillId="10" borderId="0" xfId="6" applyFont="1" applyFill="1" applyBorder="1" applyAlignment="1" applyProtection="1">
      <alignment horizontal="center"/>
      <protection locked="0"/>
    </xf>
    <xf numFmtId="43" fontId="10" fillId="10" borderId="10" xfId="6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39" fillId="10" borderId="7" xfId="0" applyFont="1" applyFill="1" applyBorder="1" applyAlignment="1" applyProtection="1">
      <alignment horizontal="center"/>
      <protection locked="0"/>
    </xf>
    <xf numFmtId="43" fontId="5" fillId="10" borderId="12" xfId="6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6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6" applyFont="1" applyFill="1" applyBorder="1" applyAlignment="1">
      <alignment horizontal="left" vertical="top" wrapText="1"/>
    </xf>
    <xf numFmtId="43" fontId="39" fillId="0" borderId="9" xfId="0" applyNumberFormat="1" applyFont="1" applyFill="1" applyBorder="1" applyAlignment="1"/>
    <xf numFmtId="0" fontId="39" fillId="10" borderId="0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39" fillId="0" borderId="5" xfId="6" applyFont="1" applyFill="1" applyBorder="1" applyAlignment="1"/>
    <xf numFmtId="43" fontId="39" fillId="0" borderId="4" xfId="6" applyFont="1" applyFill="1" applyBorder="1" applyAlignment="1"/>
    <xf numFmtId="0" fontId="49" fillId="0" borderId="0" xfId="0" applyFont="1" applyAlignment="1" applyProtection="1">
      <alignment vertical="center"/>
    </xf>
    <xf numFmtId="43" fontId="5" fillId="10" borderId="2" xfId="6" applyFont="1" applyFill="1" applyBorder="1" applyAlignment="1" applyProtection="1">
      <alignment horizontal="left" vertical="top" wrapText="1"/>
      <protection locked="0"/>
    </xf>
    <xf numFmtId="43" fontId="5" fillId="10" borderId="7" xfId="6" applyFont="1" applyFill="1" applyBorder="1" applyAlignment="1" applyProtection="1">
      <alignment horizontal="left" vertical="top" wrapText="1"/>
      <protection locked="0"/>
    </xf>
    <xf numFmtId="43" fontId="5" fillId="10" borderId="1" xfId="6" applyFont="1" applyFill="1" applyBorder="1" applyAlignment="1" applyProtection="1">
      <alignment horizontal="left" vertical="top" wrapText="1"/>
      <protection locked="0"/>
    </xf>
    <xf numFmtId="43" fontId="5" fillId="10" borderId="2" xfId="6" applyNumberFormat="1" applyFont="1" applyFill="1" applyBorder="1" applyAlignment="1" applyProtection="1">
      <alignment horizontal="left" vertical="top" wrapText="1"/>
      <protection locked="0"/>
    </xf>
    <xf numFmtId="43" fontId="5" fillId="10" borderId="12" xfId="6" applyNumberFormat="1" applyFont="1" applyFill="1" applyBorder="1" applyAlignment="1" applyProtection="1">
      <alignment horizontal="left" vertical="top" wrapText="1"/>
      <protection locked="0"/>
    </xf>
    <xf numFmtId="43" fontId="5" fillId="10" borderId="4" xfId="6" applyFont="1" applyFill="1" applyBorder="1" applyAlignment="1" applyProtection="1">
      <alignment horizontal="left" vertical="top" wrapText="1"/>
      <protection locked="0"/>
    </xf>
    <xf numFmtId="43" fontId="5" fillId="10" borderId="2" xfId="6" applyFont="1" applyFill="1" applyBorder="1" applyAlignment="1" applyProtection="1">
      <alignment horizontal="center"/>
      <protection locked="0"/>
    </xf>
    <xf numFmtId="43" fontId="5" fillId="10" borderId="4" xfId="6" applyFont="1" applyFill="1" applyBorder="1" applyAlignment="1" applyProtection="1">
      <protection locked="0"/>
    </xf>
    <xf numFmtId="43" fontId="5" fillId="10" borderId="10" xfId="6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8" borderId="14" xfId="0" applyNumberFormat="1" applyFont="1" applyFill="1" applyBorder="1" applyAlignment="1" applyProtection="1">
      <protection locked="0"/>
    </xf>
    <xf numFmtId="0" fontId="5" fillId="8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9" borderId="0" xfId="0" applyFont="1" applyFill="1" applyBorder="1" applyAlignment="1" applyProtection="1"/>
    <xf numFmtId="0" fontId="5" fillId="8" borderId="0" xfId="0" applyFont="1" applyFill="1" applyAlignment="1" applyProtection="1"/>
    <xf numFmtId="0" fontId="5" fillId="7" borderId="0" xfId="0" applyFont="1" applyFill="1" applyAlignment="1" applyProtection="1"/>
    <xf numFmtId="0" fontId="5" fillId="9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6" applyFont="1" applyFill="1" applyBorder="1" applyAlignment="1" applyProtection="1">
      <alignment horizontal="center" vertical="center"/>
    </xf>
    <xf numFmtId="43" fontId="5" fillId="0" borderId="13" xfId="6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43" fontId="5" fillId="8" borderId="2" xfId="6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6" applyFont="1" applyFill="1" applyBorder="1" applyAlignment="1" applyProtection="1">
      <alignment vertical="center" wrapText="1"/>
    </xf>
    <xf numFmtId="49" fontId="5" fillId="7" borderId="0" xfId="0" applyNumberFormat="1" applyFont="1" applyFill="1" applyAlignment="1" applyProtection="1">
      <alignment vertical="center"/>
    </xf>
    <xf numFmtId="43" fontId="5" fillId="7" borderId="7" xfId="6" applyFont="1" applyFill="1" applyBorder="1" applyAlignment="1" applyProtection="1">
      <alignment vertical="center" wrapText="1"/>
    </xf>
    <xf numFmtId="43" fontId="5" fillId="7" borderId="2" xfId="6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6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6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0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6" applyFont="1" applyFill="1" applyBorder="1" applyAlignment="1" applyProtection="1">
      <alignment vertical="center" wrapText="1"/>
    </xf>
    <xf numFmtId="43" fontId="5" fillId="0" borderId="13" xfId="6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6" applyFont="1" applyFill="1" applyBorder="1" applyAlignment="1" applyProtection="1">
      <alignment vertical="center" wrapText="1"/>
    </xf>
    <xf numFmtId="43" fontId="5" fillId="0" borderId="12" xfId="6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6" applyFont="1" applyFill="1" applyBorder="1" applyAlignment="1" applyProtection="1">
      <alignment vertical="center" wrapText="1"/>
    </xf>
    <xf numFmtId="43" fontId="5" fillId="0" borderId="2" xfId="6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6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6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6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6" applyFont="1" applyFill="1" applyBorder="1" applyAlignment="1" applyProtection="1"/>
    <xf numFmtId="43" fontId="5" fillId="2" borderId="14" xfId="6" applyFont="1" applyFill="1" applyBorder="1" applyAlignment="1" applyProtection="1"/>
    <xf numFmtId="0" fontId="23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7" borderId="14" xfId="0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6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0" fontId="35" fillId="0" borderId="20" xfId="0" applyFont="1" applyBorder="1" applyAlignment="1" applyProtection="1">
      <alignment horizontal="center" vertical="center"/>
    </xf>
    <xf numFmtId="0" fontId="32" fillId="10" borderId="0" xfId="1" applyNumberFormat="1" applyFont="1" applyFill="1" applyBorder="1" applyAlignment="1" applyProtection="1">
      <alignment horizontal="center" vertical="center"/>
      <protection locked="0"/>
    </xf>
    <xf numFmtId="0" fontId="33" fillId="0" borderId="0" xfId="0" applyNumberFormat="1" applyFont="1" applyFill="1" applyBorder="1" applyAlignment="1" applyProtection="1">
      <alignment horizontal="center"/>
    </xf>
    <xf numFmtId="0" fontId="34" fillId="0" borderId="0" xfId="1" applyFont="1" applyBorder="1" applyAlignment="1" applyProtection="1">
      <alignment horizontal="center" vertical="center"/>
    </xf>
    <xf numFmtId="0" fontId="45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4" borderId="9" xfId="6" applyFont="1" applyFill="1" applyBorder="1" applyAlignment="1">
      <alignment horizontal="center"/>
    </xf>
    <xf numFmtId="43" fontId="5" fillId="4" borderId="8" xfId="6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 wrapText="1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43" fontId="5" fillId="0" borderId="14" xfId="6" applyFont="1" applyFill="1" applyBorder="1" applyAlignment="1">
      <alignment horizontal="center"/>
    </xf>
    <xf numFmtId="0" fontId="5" fillId="10" borderId="7" xfId="0" applyNumberFormat="1" applyFont="1" applyFill="1" applyBorder="1" applyAlignment="1" applyProtection="1">
      <alignment horizontal="center"/>
      <protection locked="0"/>
    </xf>
    <xf numFmtId="0" fontId="5" fillId="10" borderId="4" xfId="0" applyNumberFormat="1" applyFont="1" applyFill="1" applyBorder="1" applyAlignment="1" applyProtection="1">
      <alignment horizontal="center"/>
      <protection locked="0"/>
    </xf>
    <xf numFmtId="43" fontId="5" fillId="7" borderId="7" xfId="6" applyFont="1" applyFill="1" applyBorder="1" applyAlignment="1">
      <alignment horizontal="center"/>
    </xf>
    <xf numFmtId="43" fontId="5" fillId="7" borderId="4" xfId="6" applyFont="1" applyFill="1" applyBorder="1" applyAlignment="1">
      <alignment horizontal="center"/>
    </xf>
    <xf numFmtId="0" fontId="5" fillId="10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3" fontId="5" fillId="0" borderId="9" xfId="6" applyFont="1" applyFill="1" applyBorder="1" applyAlignment="1">
      <alignment horizontal="center"/>
    </xf>
    <xf numFmtId="43" fontId="5" fillId="0" borderId="8" xfId="6" applyFont="1" applyFill="1" applyBorder="1" applyAlignment="1">
      <alignment horizontal="center"/>
    </xf>
    <xf numFmtId="43" fontId="5" fillId="9" borderId="10" xfId="6" applyFont="1" applyFill="1" applyBorder="1" applyAlignment="1">
      <alignment horizontal="center"/>
    </xf>
    <xf numFmtId="43" fontId="5" fillId="9" borderId="5" xfId="6" applyFont="1" applyFill="1" applyBorder="1" applyAlignment="1">
      <alignment horizontal="center"/>
    </xf>
    <xf numFmtId="43" fontId="5" fillId="8" borderId="7" xfId="6" applyFont="1" applyFill="1" applyBorder="1" applyAlignment="1">
      <alignment horizontal="center"/>
    </xf>
    <xf numFmtId="43" fontId="5" fillId="8" borderId="4" xfId="6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37" fontId="5" fillId="10" borderId="4" xfId="0" applyNumberFormat="1" applyFont="1" applyFill="1" applyBorder="1" applyAlignment="1" applyProtection="1">
      <alignment horizontal="center"/>
      <protection locked="0"/>
    </xf>
    <xf numFmtId="43" fontId="5" fillId="10" borderId="7" xfId="6" applyFont="1" applyFill="1" applyBorder="1" applyAlignment="1">
      <alignment horizontal="center"/>
    </xf>
    <xf numFmtId="43" fontId="5" fillId="10" borderId="4" xfId="6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43" fontId="5" fillId="10" borderId="9" xfId="6" applyFont="1" applyFill="1" applyBorder="1" applyAlignment="1" applyProtection="1">
      <alignment horizontal="center"/>
      <protection locked="0"/>
    </xf>
    <xf numFmtId="43" fontId="5" fillId="10" borderId="8" xfId="6" applyFont="1" applyFill="1" applyBorder="1" applyAlignment="1" applyProtection="1">
      <alignment horizontal="center"/>
      <protection locked="0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10" borderId="7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43" fontId="5" fillId="9" borderId="5" xfId="0" applyNumberFormat="1" applyFont="1" applyFill="1" applyBorder="1" applyAlignment="1">
      <alignment horizontal="center"/>
    </xf>
    <xf numFmtId="43" fontId="5" fillId="10" borderId="9" xfId="6" applyFont="1" applyFill="1" applyBorder="1" applyAlignment="1" applyProtection="1">
      <alignment horizontal="center" vertical="center"/>
      <protection locked="0"/>
    </xf>
    <xf numFmtId="43" fontId="5" fillId="10" borderId="8" xfId="6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5" fillId="2" borderId="9" xfId="6" applyFont="1" applyFill="1" applyBorder="1" applyAlignment="1">
      <alignment horizontal="center"/>
    </xf>
    <xf numFmtId="43" fontId="5" fillId="2" borderId="8" xfId="6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 vertical="center"/>
      <protection locked="0"/>
    </xf>
    <xf numFmtId="37" fontId="5" fillId="10" borderId="4" xfId="0" applyNumberFormat="1" applyFont="1" applyFill="1" applyBorder="1" applyAlignment="1" applyProtection="1">
      <alignment horizontal="center" vertical="center"/>
      <protection locked="0"/>
    </xf>
    <xf numFmtId="37" fontId="5" fillId="7" borderId="7" xfId="0" applyNumberFormat="1" applyFont="1" applyFill="1" applyBorder="1" applyAlignment="1">
      <alignment horizontal="center"/>
    </xf>
    <xf numFmtId="37" fontId="5" fillId="7" borderId="4" xfId="0" applyNumberFormat="1" applyFont="1" applyFill="1" applyBorder="1" applyAlignment="1">
      <alignment horizontal="center"/>
    </xf>
    <xf numFmtId="37" fontId="5" fillId="10" borderId="1" xfId="0" applyNumberFormat="1" applyFont="1" applyFill="1" applyBorder="1" applyAlignment="1" applyProtection="1">
      <alignment horizontal="center"/>
      <protection locked="0"/>
    </xf>
    <xf numFmtId="37" fontId="5" fillId="10" borderId="11" xfId="0" applyNumberFormat="1" applyFont="1" applyFill="1" applyBorder="1" applyAlignment="1" applyProtection="1">
      <alignment horizontal="center"/>
      <protection locked="0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1" xfId="0" applyNumberFormat="1" applyFont="1" applyFill="1" applyBorder="1" applyAlignment="1" applyProtection="1">
      <alignment horizontal="center"/>
      <protection locked="0"/>
    </xf>
    <xf numFmtId="43" fontId="5" fillId="7" borderId="2" xfId="6" applyFont="1" applyFill="1" applyBorder="1" applyAlignment="1">
      <alignment horizontal="center"/>
    </xf>
    <xf numFmtId="43" fontId="5" fillId="8" borderId="10" xfId="0" applyNumberFormat="1" applyFont="1" applyFill="1" applyBorder="1" applyAlignment="1">
      <alignment horizontal="center"/>
    </xf>
    <xf numFmtId="0" fontId="5" fillId="8" borderId="5" xfId="0" applyNumberFormat="1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43" fontId="5" fillId="9" borderId="1" xfId="6" applyFont="1" applyFill="1" applyBorder="1" applyAlignment="1">
      <alignment horizontal="center"/>
    </xf>
    <xf numFmtId="43" fontId="5" fillId="9" borderId="11" xfId="6" applyFont="1" applyFill="1" applyBorder="1" applyAlignment="1">
      <alignment horizontal="center"/>
    </xf>
    <xf numFmtId="43" fontId="5" fillId="9" borderId="7" xfId="6" applyFont="1" applyFill="1" applyBorder="1" applyAlignment="1">
      <alignment horizontal="center"/>
    </xf>
    <xf numFmtId="43" fontId="5" fillId="9" borderId="4" xfId="6" applyFont="1" applyFill="1" applyBorder="1" applyAlignment="1">
      <alignment horizontal="center"/>
    </xf>
    <xf numFmtId="49" fontId="5" fillId="10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1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2" borderId="9" xfId="6" applyFont="1" applyFill="1" applyBorder="1" applyAlignment="1" applyProtection="1">
      <alignment horizontal="center" vertical="center"/>
    </xf>
    <xf numFmtId="43" fontId="5" fillId="2" borderId="8" xfId="6" applyFont="1" applyFill="1" applyBorder="1" applyAlignment="1" applyProtection="1">
      <alignment horizontal="center" vertical="center"/>
    </xf>
    <xf numFmtId="43" fontId="5" fillId="10" borderId="7" xfId="6" applyFont="1" applyFill="1" applyBorder="1" applyAlignment="1" applyProtection="1">
      <alignment horizontal="center" wrapText="1"/>
      <protection locked="0"/>
    </xf>
    <xf numFmtId="43" fontId="5" fillId="10" borderId="0" xfId="6" applyFont="1" applyFill="1" applyBorder="1" applyAlignment="1" applyProtection="1">
      <alignment horizontal="center" wrapText="1"/>
      <protection locked="0"/>
    </xf>
    <xf numFmtId="43" fontId="5" fillId="10" borderId="4" xfId="6" applyFont="1" applyFill="1" applyBorder="1" applyAlignment="1" applyProtection="1">
      <alignment horizontal="center" wrapText="1"/>
      <protection locked="0"/>
    </xf>
    <xf numFmtId="43" fontId="5" fillId="0" borderId="7" xfId="6" applyFont="1" applyFill="1" applyBorder="1" applyAlignment="1" applyProtection="1">
      <alignment horizontal="center" wrapText="1"/>
    </xf>
    <xf numFmtId="43" fontId="5" fillId="0" borderId="4" xfId="6" applyFont="1" applyFill="1" applyBorder="1" applyAlignment="1" applyProtection="1">
      <alignment horizontal="center" wrapText="1"/>
    </xf>
    <xf numFmtId="43" fontId="5" fillId="10" borderId="10" xfId="6" applyFont="1" applyFill="1" applyBorder="1" applyAlignment="1" applyProtection="1">
      <alignment horizontal="center" wrapText="1"/>
      <protection locked="0"/>
    </xf>
    <xf numFmtId="43" fontId="5" fillId="10" borderId="15" xfId="6" applyFont="1" applyFill="1" applyBorder="1" applyAlignment="1" applyProtection="1">
      <alignment horizontal="center" wrapText="1"/>
      <protection locked="0"/>
    </xf>
    <xf numFmtId="43" fontId="5" fillId="10" borderId="5" xfId="6" applyFont="1" applyFill="1" applyBorder="1" applyAlignment="1" applyProtection="1">
      <alignment horizont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3" fontId="5" fillId="2" borderId="9" xfId="6" applyFont="1" applyFill="1" applyBorder="1" applyAlignment="1" applyProtection="1">
      <alignment horizontal="center" vertical="center" wrapText="1"/>
    </xf>
    <xf numFmtId="43" fontId="5" fillId="2" borderId="8" xfId="6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left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0" borderId="10" xfId="6" applyFont="1" applyFill="1" applyBorder="1" applyAlignment="1" applyProtection="1">
      <alignment horizontal="center"/>
    </xf>
    <xf numFmtId="43" fontId="5" fillId="0" borderId="15" xfId="6" applyFont="1" applyFill="1" applyBorder="1" applyAlignment="1" applyProtection="1">
      <alignment horizontal="center"/>
    </xf>
    <xf numFmtId="43" fontId="5" fillId="0" borderId="5" xfId="6" applyFont="1" applyFill="1" applyBorder="1" applyAlignment="1" applyProtection="1">
      <alignment horizontal="center"/>
    </xf>
    <xf numFmtId="43" fontId="5" fillId="8" borderId="7" xfId="6" applyFont="1" applyFill="1" applyBorder="1" applyAlignment="1" applyProtection="1">
      <alignment horizontal="center" wrapText="1"/>
    </xf>
    <xf numFmtId="43" fontId="5" fillId="8" borderId="0" xfId="6" applyFont="1" applyFill="1" applyBorder="1" applyAlignment="1" applyProtection="1">
      <alignment horizontal="center" wrapText="1"/>
    </xf>
    <xf numFmtId="43" fontId="5" fillId="8" borderId="4" xfId="6" applyFont="1" applyFill="1" applyBorder="1" applyAlignment="1" applyProtection="1">
      <alignment horizont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43" fontId="5" fillId="10" borderId="7" xfId="6" applyFont="1" applyFill="1" applyBorder="1" applyAlignment="1" applyProtection="1">
      <alignment horizontal="center" vertical="top" wrapText="1"/>
      <protection locked="0"/>
    </xf>
    <xf numFmtId="43" fontId="5" fillId="10" borderId="0" xfId="6" applyFont="1" applyFill="1" applyBorder="1" applyAlignment="1" applyProtection="1">
      <alignment horizontal="center" vertical="top" wrapText="1"/>
      <protection locked="0"/>
    </xf>
    <xf numFmtId="43" fontId="5" fillId="10" borderId="4" xfId="6" applyFont="1" applyFill="1" applyBorder="1" applyAlignment="1" applyProtection="1">
      <alignment horizontal="center" vertical="top" wrapText="1"/>
      <protection locked="0"/>
    </xf>
    <xf numFmtId="43" fontId="5" fillId="10" borderId="1" xfId="6" applyFont="1" applyFill="1" applyBorder="1" applyAlignment="1" applyProtection="1">
      <alignment horizontal="center" vertical="top" wrapText="1"/>
      <protection locked="0"/>
    </xf>
    <xf numFmtId="43" fontId="5" fillId="10" borderId="6" xfId="6" applyFont="1" applyFill="1" applyBorder="1" applyAlignment="1" applyProtection="1">
      <alignment horizontal="center" vertical="top" wrapText="1"/>
      <protection locked="0"/>
    </xf>
    <xf numFmtId="43" fontId="5" fillId="10" borderId="11" xfId="6" applyFont="1" applyFill="1" applyBorder="1" applyAlignment="1" applyProtection="1">
      <alignment horizontal="center" vertical="top" wrapText="1"/>
      <protection locked="0"/>
    </xf>
    <xf numFmtId="43" fontId="5" fillId="10" borderId="1" xfId="6" applyFont="1" applyFill="1" applyBorder="1" applyAlignment="1" applyProtection="1">
      <alignment horizontal="center" vertical="center"/>
      <protection locked="0"/>
    </xf>
    <xf numFmtId="43" fontId="5" fillId="10" borderId="11" xfId="6" applyFont="1" applyFill="1" applyBorder="1" applyAlignment="1" applyProtection="1">
      <alignment horizontal="center" vertical="center"/>
      <protection locked="0"/>
    </xf>
    <xf numFmtId="43" fontId="5" fillId="7" borderId="7" xfId="6" applyFont="1" applyFill="1" applyBorder="1" applyAlignment="1" applyProtection="1">
      <alignment horizontal="center" vertical="center"/>
    </xf>
    <xf numFmtId="43" fontId="5" fillId="7" borderId="0" xfId="6" applyFont="1" applyFill="1" applyBorder="1" applyAlignment="1" applyProtection="1">
      <alignment horizontal="center" vertical="center"/>
    </xf>
    <xf numFmtId="43" fontId="5" fillId="7" borderId="4" xfId="6" applyFont="1" applyFill="1" applyBorder="1" applyAlignment="1" applyProtection="1">
      <alignment horizontal="center" vertical="center"/>
    </xf>
    <xf numFmtId="43" fontId="5" fillId="0" borderId="10" xfId="6" applyFont="1" applyBorder="1" applyAlignment="1" applyProtection="1">
      <alignment horizontal="center" vertical="top" wrapText="1"/>
    </xf>
    <xf numFmtId="43" fontId="5" fillId="0" borderId="15" xfId="6" applyFont="1" applyBorder="1" applyAlignment="1" applyProtection="1">
      <alignment horizontal="center" vertical="top" wrapText="1"/>
    </xf>
    <xf numFmtId="43" fontId="5" fillId="0" borderId="5" xfId="6" applyFont="1" applyBorder="1" applyAlignment="1" applyProtection="1">
      <alignment horizontal="center" vertical="top" wrapText="1"/>
    </xf>
    <xf numFmtId="43" fontId="5" fillId="10" borderId="1" xfId="6" applyFont="1" applyFill="1" applyBorder="1" applyAlignment="1" applyProtection="1">
      <alignment horizontal="center" wrapText="1"/>
      <protection locked="0"/>
    </xf>
    <xf numFmtId="43" fontId="5" fillId="10" borderId="6" xfId="6" applyFont="1" applyFill="1" applyBorder="1" applyAlignment="1" applyProtection="1">
      <alignment horizontal="center" wrapText="1"/>
      <protection locked="0"/>
    </xf>
    <xf numFmtId="43" fontId="5" fillId="10" borderId="11" xfId="6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6" applyFont="1" applyBorder="1" applyAlignment="1" applyProtection="1">
      <alignment horizontal="center" vertical="top" wrapText="1"/>
    </xf>
    <xf numFmtId="43" fontId="5" fillId="0" borderId="3" xfId="6" applyFont="1" applyBorder="1" applyAlignment="1" applyProtection="1">
      <alignment horizontal="center" vertical="top" wrapText="1"/>
    </xf>
    <xf numFmtId="43" fontId="5" fillId="0" borderId="8" xfId="6" applyFont="1" applyBorder="1" applyAlignment="1" applyProtection="1">
      <alignment horizontal="center" vertical="top" wrapText="1"/>
    </xf>
    <xf numFmtId="43" fontId="5" fillId="10" borderId="7" xfId="6" applyFont="1" applyFill="1" applyBorder="1" applyAlignment="1" applyProtection="1">
      <alignment horizontal="center" vertical="center"/>
      <protection locked="0"/>
    </xf>
    <xf numFmtId="43" fontId="5" fillId="10" borderId="4" xfId="6" applyFont="1" applyFill="1" applyBorder="1" applyAlignment="1" applyProtection="1">
      <alignment horizontal="center" vertical="center"/>
      <protection locked="0"/>
    </xf>
    <xf numFmtId="43" fontId="5" fillId="8" borderId="7" xfId="6" applyFont="1" applyFill="1" applyBorder="1" applyAlignment="1" applyProtection="1">
      <alignment horizontal="center" vertical="center"/>
    </xf>
    <xf numFmtId="43" fontId="5" fillId="8" borderId="4" xfId="6" applyFont="1" applyFill="1" applyBorder="1" applyAlignment="1" applyProtection="1">
      <alignment horizontal="center" vertical="center"/>
    </xf>
    <xf numFmtId="43" fontId="5" fillId="0" borderId="14" xfId="6" applyFont="1" applyFill="1" applyBorder="1" applyAlignment="1" applyProtection="1">
      <alignment horizontal="center" vertical="center" wrapText="1"/>
    </xf>
    <xf numFmtId="43" fontId="5" fillId="10" borderId="10" xfId="6" applyFont="1" applyFill="1" applyBorder="1" applyAlignment="1" applyProtection="1">
      <alignment horizontal="center" vertical="top" wrapText="1"/>
      <protection locked="0"/>
    </xf>
    <xf numFmtId="43" fontId="5" fillId="10" borderId="15" xfId="6" applyFont="1" applyFill="1" applyBorder="1" applyAlignment="1" applyProtection="1">
      <alignment horizontal="center" vertical="top" wrapText="1"/>
      <protection locked="0"/>
    </xf>
    <xf numFmtId="43" fontId="5" fillId="10" borderId="5" xfId="6" applyFont="1" applyFill="1" applyBorder="1" applyAlignment="1" applyProtection="1">
      <alignment horizontal="center" vertical="top" wrapText="1"/>
      <protection locked="0"/>
    </xf>
    <xf numFmtId="43" fontId="5" fillId="9" borderId="7" xfId="6" applyFont="1" applyFill="1" applyBorder="1" applyAlignment="1" applyProtection="1">
      <alignment horizontal="center" wrapText="1"/>
    </xf>
    <xf numFmtId="43" fontId="5" fillId="9" borderId="4" xfId="6" applyFont="1" applyFill="1" applyBorder="1" applyAlignment="1" applyProtection="1">
      <alignment horizontal="center" wrapText="1"/>
    </xf>
    <xf numFmtId="43" fontId="5" fillId="7" borderId="7" xfId="6" applyFont="1" applyFill="1" applyBorder="1" applyAlignment="1" applyProtection="1">
      <alignment horizontal="center" wrapText="1"/>
    </xf>
    <xf numFmtId="43" fontId="5" fillId="7" borderId="4" xfId="6" applyFont="1" applyFill="1" applyBorder="1" applyAlignment="1" applyProtection="1">
      <alignment horizontal="center" wrapText="1"/>
    </xf>
    <xf numFmtId="43" fontId="5" fillId="10" borderId="7" xfId="6" applyFont="1" applyFill="1" applyBorder="1" applyAlignment="1" applyProtection="1">
      <alignment horizontal="center"/>
      <protection locked="0"/>
    </xf>
    <xf numFmtId="43" fontId="5" fillId="10" borderId="4" xfId="6" applyFont="1" applyFill="1" applyBorder="1" applyAlignment="1" applyProtection="1">
      <alignment horizontal="center"/>
      <protection locked="0"/>
    </xf>
    <xf numFmtId="43" fontId="5" fillId="9" borderId="0" xfId="6" applyFont="1" applyFill="1" applyBorder="1" applyAlignment="1" applyProtection="1">
      <alignment horizontal="center" wrapText="1"/>
    </xf>
    <xf numFmtId="43" fontId="5" fillId="7" borderId="0" xfId="6" applyFont="1" applyFill="1" applyBorder="1" applyAlignment="1" applyProtection="1">
      <alignment horizontal="center" wrapText="1"/>
    </xf>
    <xf numFmtId="43" fontId="5" fillId="0" borderId="0" xfId="6" applyFont="1" applyFill="1" applyBorder="1" applyAlignment="1" applyProtection="1">
      <alignment horizontal="center" wrapText="1"/>
    </xf>
    <xf numFmtId="43" fontId="5" fillId="2" borderId="9" xfId="6" applyFont="1" applyFill="1" applyBorder="1" applyAlignment="1" applyProtection="1">
      <alignment horizontal="center" wrapText="1"/>
    </xf>
    <xf numFmtId="43" fontId="5" fillId="2" borderId="8" xfId="6" applyFont="1" applyFill="1" applyBorder="1" applyAlignment="1" applyProtection="1">
      <alignment horizontal="center" wrapText="1"/>
    </xf>
    <xf numFmtId="43" fontId="11" fillId="2" borderId="9" xfId="6" applyFont="1" applyFill="1" applyBorder="1" applyAlignment="1" applyProtection="1">
      <alignment horizontal="center"/>
    </xf>
    <xf numFmtId="43" fontId="11" fillId="2" borderId="3" xfId="6" applyFont="1" applyFill="1" applyBorder="1" applyAlignment="1" applyProtection="1">
      <alignment horizontal="center"/>
    </xf>
    <xf numFmtId="43" fontId="11" fillId="2" borderId="8" xfId="6" applyFont="1" applyFill="1" applyBorder="1" applyAlignment="1" applyProtection="1">
      <alignment horizontal="center"/>
    </xf>
    <xf numFmtId="43" fontId="5" fillId="0" borderId="10" xfId="6" applyFont="1" applyFill="1" applyBorder="1" applyAlignment="1" applyProtection="1">
      <alignment horizontal="center" vertical="center"/>
    </xf>
    <xf numFmtId="43" fontId="5" fillId="0" borderId="5" xfId="6" applyFont="1" applyFill="1" applyBorder="1" applyAlignment="1" applyProtection="1">
      <alignment horizontal="center" vertical="center"/>
    </xf>
    <xf numFmtId="43" fontId="5" fillId="0" borderId="9" xfId="6" applyFont="1" applyFill="1" applyBorder="1" applyAlignment="1" applyProtection="1">
      <alignment horizontal="center"/>
    </xf>
    <xf numFmtId="43" fontId="5" fillId="0" borderId="8" xfId="6" applyFont="1" applyFill="1" applyBorder="1" applyAlignment="1" applyProtection="1">
      <alignment horizontal="center"/>
    </xf>
    <xf numFmtId="43" fontId="5" fillId="10" borderId="1" xfId="6" applyFont="1" applyFill="1" applyBorder="1" applyAlignment="1" applyProtection="1">
      <alignment horizontal="center"/>
      <protection locked="0"/>
    </xf>
    <xf numFmtId="43" fontId="5" fillId="10" borderId="11" xfId="6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>
      <alignment horizontal="center"/>
      <protection locked="0"/>
    </xf>
    <xf numFmtId="0" fontId="5" fillId="10" borderId="3" xfId="0" applyNumberFormat="1" applyFont="1" applyFill="1" applyBorder="1" applyAlignment="1" applyProtection="1">
      <alignment horizontal="center"/>
      <protection locked="0"/>
    </xf>
    <xf numFmtId="0" fontId="5" fillId="10" borderId="8" xfId="0" applyNumberFormat="1" applyFont="1" applyFill="1" applyBorder="1" applyAlignment="1" applyProtection="1">
      <alignment horizontal="center"/>
      <protection locked="0"/>
    </xf>
    <xf numFmtId="0" fontId="5" fillId="10" borderId="10" xfId="0" applyFont="1" applyFill="1" applyBorder="1" applyAlignment="1" applyProtection="1">
      <alignment horizontal="center" wrapText="1"/>
      <protection locked="0"/>
    </xf>
    <xf numFmtId="0" fontId="5" fillId="10" borderId="5" xfId="0" applyFont="1" applyFill="1" applyBorder="1" applyAlignment="1" applyProtection="1">
      <alignment horizontal="center" wrapText="1"/>
      <protection locked="0"/>
    </xf>
    <xf numFmtId="49" fontId="5" fillId="10" borderId="15" xfId="0" applyNumberFormat="1" applyFont="1" applyFill="1" applyBorder="1" applyAlignment="1" applyProtection="1">
      <alignment horizontal="center" wrapText="1"/>
      <protection locked="0"/>
    </xf>
    <xf numFmtId="49" fontId="5" fillId="10" borderId="5" xfId="0" applyNumberFormat="1" applyFont="1" applyFill="1" applyBorder="1" applyAlignment="1" applyProtection="1">
      <alignment horizontal="center" wrapText="1"/>
      <protection locked="0"/>
    </xf>
    <xf numFmtId="49" fontId="5" fillId="10" borderId="10" xfId="0" applyNumberFormat="1" applyFont="1" applyFill="1" applyBorder="1" applyAlignment="1" applyProtection="1">
      <alignment horizont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/>
      <protection locked="0"/>
    </xf>
    <xf numFmtId="43" fontId="5" fillId="0" borderId="7" xfId="6" applyFont="1" applyFill="1" applyBorder="1" applyAlignment="1" applyProtection="1">
      <alignment horizontal="center"/>
    </xf>
    <xf numFmtId="43" fontId="5" fillId="0" borderId="4" xfId="6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43" fontId="5" fillId="2" borderId="9" xfId="6" applyFont="1" applyFill="1" applyBorder="1" applyAlignment="1" applyProtection="1">
      <alignment horizontal="center"/>
    </xf>
    <xf numFmtId="43" fontId="5" fillId="2" borderId="8" xfId="6" applyFont="1" applyFill="1" applyBorder="1" applyAlignment="1" applyProtection="1">
      <alignment horizontal="center"/>
    </xf>
    <xf numFmtId="43" fontId="5" fillId="10" borderId="0" xfId="6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3" fontId="5" fillId="0" borderId="0" xfId="6" applyFont="1" applyFill="1" applyBorder="1" applyAlignment="1" applyProtection="1">
      <alignment horizontal="center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4" fontId="5" fillId="10" borderId="9" xfId="0" applyNumberFormat="1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6" applyFont="1" applyFill="1" applyBorder="1" applyAlignment="1" applyProtection="1">
      <alignment horizontal="center"/>
    </xf>
    <xf numFmtId="43" fontId="5" fillId="0" borderId="6" xfId="6" applyFont="1" applyFill="1" applyBorder="1" applyAlignment="1" applyProtection="1">
      <alignment horizontal="center"/>
    </xf>
    <xf numFmtId="43" fontId="5" fillId="0" borderId="11" xfId="6" applyFont="1" applyFill="1" applyBorder="1" applyAlignment="1" applyProtection="1">
      <alignment horizontal="center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5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25" fillId="2" borderId="3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5" fillId="10" borderId="6" xfId="6" applyFont="1" applyFill="1" applyBorder="1" applyAlignment="1" applyProtection="1">
      <alignment horizontal="center"/>
      <protection locked="0"/>
    </xf>
    <xf numFmtId="43" fontId="5" fillId="0" borderId="10" xfId="6" applyFont="1" applyFill="1" applyBorder="1" applyAlignment="1">
      <alignment horizontal="center"/>
    </xf>
    <xf numFmtId="43" fontId="5" fillId="0" borderId="15" xfId="6" applyFont="1" applyFill="1" applyBorder="1" applyAlignment="1">
      <alignment horizontal="center"/>
    </xf>
    <xf numFmtId="43" fontId="5" fillId="0" borderId="5" xfId="6" applyFont="1" applyFill="1" applyBorder="1" applyAlignment="1">
      <alignment horizontal="center"/>
    </xf>
    <xf numFmtId="43" fontId="5" fillId="0" borderId="3" xfId="6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10" borderId="1" xfId="1" applyFont="1" applyFill="1" applyBorder="1" applyAlignment="1" applyProtection="1">
      <alignment horizontal="center"/>
      <protection locked="0"/>
    </xf>
    <xf numFmtId="0" fontId="5" fillId="10" borderId="6" xfId="1" applyFont="1" applyFill="1" applyBorder="1" applyAlignment="1" applyProtection="1">
      <alignment horizontal="center"/>
      <protection locked="0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0" borderId="6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5" fillId="2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6" applyFont="1" applyBorder="1" applyAlignment="1">
      <alignment horizontal="center" vertical="top" wrapText="1"/>
    </xf>
    <xf numFmtId="43" fontId="5" fillId="0" borderId="0" xfId="6" applyFont="1" applyBorder="1" applyAlignment="1">
      <alignment horizontal="center" vertical="top" wrapText="1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0" borderId="7" xfId="6" applyFont="1" applyFill="1" applyBorder="1" applyAlignment="1">
      <alignment horizontal="center"/>
    </xf>
    <xf numFmtId="43" fontId="5" fillId="0" borderId="4" xfId="6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13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/>
      <protection locked="0"/>
    </xf>
    <xf numFmtId="0" fontId="14" fillId="2" borderId="3" xfId="1" applyFont="1" applyFill="1" applyBorder="1" applyAlignment="1">
      <alignment horizontal="center" vertic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43" fontId="5" fillId="0" borderId="10" xfId="6" applyFont="1" applyBorder="1" applyAlignment="1">
      <alignment horizontal="center" vertical="top" wrapText="1"/>
    </xf>
    <xf numFmtId="43" fontId="5" fillId="0" borderId="15" xfId="6" applyFont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center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6" applyFont="1" applyFill="1" applyBorder="1" applyAlignment="1">
      <alignment horizontal="center" vertical="top" wrapText="1"/>
    </xf>
    <xf numFmtId="43" fontId="5" fillId="10" borderId="10" xfId="6" applyFont="1" applyFill="1" applyBorder="1" applyAlignment="1" applyProtection="1">
      <alignment horizontal="center"/>
      <protection locked="0"/>
    </xf>
    <xf numFmtId="43" fontId="5" fillId="10" borderId="15" xfId="6" applyFont="1" applyFill="1" applyBorder="1" applyAlignment="1" applyProtection="1">
      <alignment horizontal="center"/>
      <protection locked="0"/>
    </xf>
    <xf numFmtId="43" fontId="5" fillId="0" borderId="0" xfId="6" applyFont="1" applyFill="1" applyBorder="1" applyAlignment="1">
      <alignment horizontal="center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0" fontId="5" fillId="10" borderId="10" xfId="1" applyFont="1" applyFill="1" applyBorder="1" applyAlignment="1" applyProtection="1">
      <alignment horizontal="center"/>
      <protection locked="0"/>
    </xf>
    <xf numFmtId="0" fontId="5" fillId="10" borderId="15" xfId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>
      <alignment horizontal="left"/>
    </xf>
    <xf numFmtId="0" fontId="24" fillId="0" borderId="0" xfId="2" applyFont="1" applyFill="1" applyBorder="1" applyAlignment="1">
      <alignment horizontal="center"/>
    </xf>
    <xf numFmtId="0" fontId="24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top" wrapText="1"/>
    </xf>
    <xf numFmtId="49" fontId="5" fillId="10" borderId="0" xfId="1" applyNumberFormat="1" applyFont="1" applyFill="1" applyAlignment="1" applyProtection="1">
      <protection locked="0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43" fontId="10" fillId="0" borderId="9" xfId="6" applyFont="1" applyFill="1" applyBorder="1" applyAlignment="1">
      <alignment horizontal="center"/>
    </xf>
    <xf numFmtId="43" fontId="10" fillId="0" borderId="3" xfId="6" applyFont="1" applyFill="1" applyBorder="1" applyAlignment="1">
      <alignment horizontal="center"/>
    </xf>
    <xf numFmtId="0" fontId="10" fillId="10" borderId="7" xfId="1" applyFont="1" applyFill="1" applyBorder="1" applyAlignment="1" applyProtection="1">
      <alignment horizontal="center"/>
      <protection locked="0"/>
    </xf>
    <xf numFmtId="0" fontId="10" fillId="10" borderId="0" xfId="1" applyFont="1" applyFill="1" applyBorder="1" applyAlignment="1" applyProtection="1">
      <alignment horizontal="center"/>
      <protection locked="0"/>
    </xf>
    <xf numFmtId="0" fontId="10" fillId="10" borderId="1" xfId="1" applyFont="1" applyFill="1" applyBorder="1" applyAlignment="1" applyProtection="1">
      <alignment horizontal="center"/>
      <protection locked="0"/>
    </xf>
    <xf numFmtId="0" fontId="10" fillId="10" borderId="6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11" fillId="2" borderId="6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10" fillId="10" borderId="10" xfId="1" applyFont="1" applyFill="1" applyBorder="1" applyAlignment="1" applyProtection="1">
      <alignment horizontal="center"/>
      <protection locked="0"/>
    </xf>
    <xf numFmtId="0" fontId="10" fillId="10" borderId="15" xfId="1" applyFont="1" applyFill="1" applyBorder="1" applyAlignment="1" applyProtection="1">
      <alignment horizontal="center"/>
      <protection locked="0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10" borderId="13" xfId="1" applyFont="1" applyFill="1" applyBorder="1" applyAlignment="1" applyProtection="1">
      <alignment horizontal="righ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right" vertical="top" wrapText="1"/>
      <protection locked="0"/>
    </xf>
    <xf numFmtId="43" fontId="5" fillId="0" borderId="14" xfId="6" applyFont="1" applyBorder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5" fillId="0" borderId="0" xfId="1" applyFont="1" applyAlignment="1">
      <alignment wrapText="1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10" borderId="14" xfId="6" applyFont="1" applyFill="1" applyBorder="1" applyAlignment="1" applyProtection="1">
      <alignment horizontal="center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3" fillId="0" borderId="0" xfId="1" applyFont="1" applyBorder="1" applyAlignment="1">
      <alignment horizontal="left" vertical="top" wrapText="1"/>
    </xf>
    <xf numFmtId="0" fontId="52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2" fillId="0" borderId="10" xfId="6" applyFont="1" applyFill="1" applyBorder="1" applyAlignment="1">
      <alignment horizontal="center"/>
    </xf>
    <xf numFmtId="43" fontId="2" fillId="0" borderId="5" xfId="6" applyFont="1" applyFill="1" applyBorder="1" applyAlignment="1">
      <alignment horizontal="center"/>
    </xf>
    <xf numFmtId="43" fontId="2" fillId="10" borderId="10" xfId="6" applyFont="1" applyFill="1" applyBorder="1" applyAlignment="1" applyProtection="1">
      <alignment horizontal="center"/>
      <protection locked="0"/>
    </xf>
    <xf numFmtId="43" fontId="2" fillId="10" borderId="5" xfId="6" applyFont="1" applyFill="1" applyBorder="1" applyAlignment="1" applyProtection="1">
      <alignment horizontal="center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6" applyFont="1" applyFill="1" applyBorder="1" applyAlignment="1" applyProtection="1">
      <alignment horizontal="center"/>
      <protection locked="0"/>
    </xf>
    <xf numFmtId="43" fontId="2" fillId="10" borderId="4" xfId="6" applyFont="1" applyFill="1" applyBorder="1" applyAlignment="1" applyProtection="1">
      <alignment horizontal="center"/>
      <protection locked="0"/>
    </xf>
    <xf numFmtId="43" fontId="2" fillId="0" borderId="7" xfId="6" applyFont="1" applyFill="1" applyBorder="1" applyAlignment="1">
      <alignment horizontal="center"/>
    </xf>
    <xf numFmtId="43" fontId="2" fillId="0" borderId="4" xfId="6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43" fontId="2" fillId="10" borderId="1" xfId="6" applyFont="1" applyFill="1" applyBorder="1" applyAlignment="1" applyProtection="1">
      <alignment horizontal="center"/>
      <protection locked="0"/>
    </xf>
    <xf numFmtId="43" fontId="2" fillId="10" borderId="11" xfId="6" applyFont="1" applyFill="1" applyBorder="1" applyAlignment="1" applyProtection="1">
      <alignment horizontal="center"/>
      <protection locked="0"/>
    </xf>
    <xf numFmtId="43" fontId="2" fillId="0" borderId="1" xfId="6" applyFont="1" applyFill="1" applyBorder="1" applyAlignment="1">
      <alignment horizontal="center"/>
    </xf>
    <xf numFmtId="43" fontId="2" fillId="0" borderId="11" xfId="6" applyFont="1" applyFill="1" applyBorder="1" applyAlignment="1">
      <alignment horizontal="center"/>
    </xf>
    <xf numFmtId="43" fontId="2" fillId="0" borderId="15" xfId="6" applyFont="1" applyFill="1" applyBorder="1" applyAlignment="1">
      <alignment horizontal="center"/>
    </xf>
    <xf numFmtId="43" fontId="2" fillId="10" borderId="0" xfId="6" applyFont="1" applyFill="1" applyBorder="1" applyAlignment="1" applyProtection="1">
      <alignment horizontal="center"/>
      <protection locked="0"/>
    </xf>
    <xf numFmtId="43" fontId="2" fillId="10" borderId="6" xfId="6" applyFont="1" applyFill="1" applyBorder="1" applyAlignment="1" applyProtection="1">
      <alignment horizontal="center"/>
      <protection locked="0"/>
    </xf>
    <xf numFmtId="43" fontId="2" fillId="0" borderId="6" xfId="6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1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0" fillId="10" borderId="10" xfId="0" applyFont="1" applyFill="1" applyBorder="1" applyAlignment="1" applyProtection="1">
      <alignment horizontal="center" vertical="center" wrapText="1"/>
      <protection locked="0"/>
    </xf>
    <xf numFmtId="0" fontId="40" fillId="10" borderId="15" xfId="0" applyFont="1" applyFill="1" applyBorder="1" applyAlignment="1" applyProtection="1">
      <alignment horizontal="center" vertical="center" wrapText="1"/>
      <protection locked="0"/>
    </xf>
    <xf numFmtId="0" fontId="40" fillId="10" borderId="10" xfId="0" applyFont="1" applyFill="1" applyBorder="1" applyAlignment="1" applyProtection="1">
      <alignment horizontal="center" vertical="center"/>
      <protection locked="0"/>
    </xf>
    <xf numFmtId="0" fontId="40" fillId="10" borderId="15" xfId="0" applyFont="1" applyFill="1" applyBorder="1" applyAlignment="1" applyProtection="1">
      <alignment horizontal="center" vertical="center"/>
      <protection locked="0"/>
    </xf>
    <xf numFmtId="0" fontId="40" fillId="10" borderId="7" xfId="0" applyFont="1" applyFill="1" applyBorder="1" applyAlignment="1" applyProtection="1">
      <alignment horizontal="center" vertical="center"/>
      <protection locked="0"/>
    </xf>
    <xf numFmtId="0" fontId="40" fillId="10" borderId="0" xfId="0" applyFont="1" applyFill="1" applyBorder="1" applyAlignment="1" applyProtection="1">
      <alignment horizontal="center" vertical="center"/>
      <protection locked="0"/>
    </xf>
    <xf numFmtId="0" fontId="39" fillId="10" borderId="7" xfId="0" applyFont="1" applyFill="1" applyBorder="1" applyAlignment="1" applyProtection="1">
      <alignment horizontal="center"/>
      <protection locked="0"/>
    </xf>
    <xf numFmtId="0" fontId="39" fillId="10" borderId="0" xfId="0" applyFont="1" applyFill="1" applyBorder="1" applyAlignment="1" applyProtection="1">
      <alignment horizontal="center"/>
      <protection locked="0"/>
    </xf>
    <xf numFmtId="0" fontId="40" fillId="3" borderId="6" xfId="0" applyFont="1" applyFill="1" applyBorder="1" applyAlignment="1"/>
    <xf numFmtId="0" fontId="40" fillId="2" borderId="9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/>
    </xf>
    <xf numFmtId="43" fontId="40" fillId="3" borderId="1" xfId="6" applyFont="1" applyFill="1" applyBorder="1" applyAlignment="1">
      <alignment horizontal="center" vertical="center" wrapText="1"/>
    </xf>
    <xf numFmtId="43" fontId="40" fillId="3" borderId="6" xfId="6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43" fontId="40" fillId="0" borderId="1" xfId="6" applyFont="1" applyFill="1" applyBorder="1" applyAlignment="1" applyProtection="1">
      <alignment horizontal="center" vertical="center" wrapText="1"/>
    </xf>
    <xf numFmtId="43" fontId="40" fillId="0" borderId="6" xfId="6" applyFont="1" applyFill="1" applyBorder="1" applyAlignment="1" applyProtection="1">
      <alignment horizontal="center" vertical="center" wrapText="1"/>
    </xf>
    <xf numFmtId="0" fontId="40" fillId="10" borderId="7" xfId="0" applyFont="1" applyFill="1" applyBorder="1" applyAlignment="1" applyProtection="1">
      <alignment horizontal="center" vertical="center" wrapText="1"/>
      <protection locked="0"/>
    </xf>
    <xf numFmtId="0" fontId="40" fillId="10" borderId="0" xfId="0" applyFont="1" applyFill="1" applyBorder="1" applyAlignment="1" applyProtection="1">
      <alignment horizontal="center" vertical="center" wrapText="1"/>
      <protection locked="0"/>
    </xf>
    <xf numFmtId="0" fontId="48" fillId="3" borderId="15" xfId="0" applyFont="1" applyFill="1" applyBorder="1" applyAlignment="1" applyProtection="1">
      <alignment horizontal="left" wrapText="1"/>
      <protection locked="0"/>
    </xf>
    <xf numFmtId="0" fontId="48" fillId="3" borderId="5" xfId="0" applyFont="1" applyFill="1" applyBorder="1" applyAlignment="1" applyProtection="1">
      <alignment horizontal="left" wrapText="1"/>
      <protection locked="0"/>
    </xf>
    <xf numFmtId="0" fontId="48" fillId="3" borderId="0" xfId="0" applyFont="1" applyFill="1" applyBorder="1" applyAlignment="1" applyProtection="1">
      <alignment horizontal="left" wrapText="1"/>
      <protection locked="0"/>
    </xf>
    <xf numFmtId="0" fontId="48" fillId="3" borderId="4" xfId="0" applyFont="1" applyFill="1" applyBorder="1" applyAlignment="1" applyProtection="1">
      <alignment horizontal="left" wrapText="1"/>
      <protection locked="0"/>
    </xf>
    <xf numFmtId="0" fontId="40" fillId="3" borderId="6" xfId="0" applyFont="1" applyFill="1" applyBorder="1" applyAlignment="1" applyProtection="1">
      <alignment horizontal="left" wrapText="1"/>
      <protection locked="0"/>
    </xf>
    <xf numFmtId="0" fontId="40" fillId="3" borderId="11" xfId="0" applyFont="1" applyFill="1" applyBorder="1" applyAlignment="1" applyProtection="1">
      <alignment horizontal="left" wrapText="1"/>
      <protection locked="0"/>
    </xf>
    <xf numFmtId="0" fontId="40" fillId="2" borderId="3" xfId="0" applyFont="1" applyFill="1" applyBorder="1" applyAlignment="1">
      <alignment horizontal="left" vertical="center" wrapText="1"/>
    </xf>
    <xf numFmtId="0" fontId="40" fillId="2" borderId="8" xfId="0" applyFont="1" applyFill="1" applyBorder="1" applyAlignment="1">
      <alignment horizontal="left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43" fontId="39" fillId="3" borderId="9" xfId="6" applyFont="1" applyFill="1" applyBorder="1" applyAlignment="1" applyProtection="1">
      <alignment horizontal="center" vertical="center"/>
    </xf>
    <xf numFmtId="43" fontId="39" fillId="3" borderId="3" xfId="6" applyFont="1" applyFill="1" applyBorder="1" applyAlignment="1" applyProtection="1">
      <alignment horizontal="center" vertical="center"/>
    </xf>
    <xf numFmtId="0" fontId="40" fillId="2" borderId="10" xfId="1" applyFont="1" applyFill="1" applyBorder="1" applyAlignment="1">
      <alignment horizontal="center" vertical="center" wrapText="1"/>
    </xf>
    <xf numFmtId="0" fontId="40" fillId="2" borderId="7" xfId="1" applyFont="1" applyFill="1" applyBorder="1" applyAlignment="1">
      <alignment horizontal="center" vertical="center" wrapText="1"/>
    </xf>
    <xf numFmtId="0" fontId="40" fillId="2" borderId="1" xfId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/>
    <xf numFmtId="0" fontId="44" fillId="2" borderId="5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15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0" fillId="2" borderId="11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43" fontId="39" fillId="0" borderId="10" xfId="6" applyFont="1" applyFill="1" applyBorder="1" applyAlignment="1">
      <alignment horizontal="center"/>
    </xf>
    <xf numFmtId="43" fontId="39" fillId="0" borderId="5" xfId="6" applyFont="1" applyFill="1" applyBorder="1" applyAlignment="1">
      <alignment horizontal="center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39" fillId="3" borderId="9" xfId="3" applyNumberFormat="1" applyFont="1" applyFill="1" applyBorder="1" applyAlignment="1" applyProtection="1">
      <alignment horizontal="center" vertical="center"/>
    </xf>
    <xf numFmtId="10" fontId="39" fillId="3" borderId="3" xfId="3" applyNumberFormat="1" applyFont="1" applyFill="1" applyBorder="1" applyAlignment="1" applyProtection="1">
      <alignment horizontal="center" vertical="center"/>
    </xf>
    <xf numFmtId="43" fontId="39" fillId="0" borderId="7" xfId="6" applyFont="1" applyFill="1" applyBorder="1" applyAlignment="1">
      <alignment horizontal="center"/>
    </xf>
    <xf numFmtId="43" fontId="39" fillId="0" borderId="4" xfId="6" applyFont="1" applyFill="1" applyBorder="1" applyAlignment="1">
      <alignment horizontal="center"/>
    </xf>
    <xf numFmtId="0" fontId="39" fillId="10" borderId="0" xfId="0" applyFont="1" applyFill="1" applyAlignment="1" applyProtection="1">
      <alignment horizontal="left"/>
      <protection locked="0"/>
    </xf>
    <xf numFmtId="0" fontId="39" fillId="0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43" fontId="39" fillId="10" borderId="7" xfId="6" applyFont="1" applyFill="1" applyBorder="1" applyAlignment="1" applyProtection="1">
      <alignment horizontal="center"/>
      <protection locked="0"/>
    </xf>
    <xf numFmtId="43" fontId="39" fillId="10" borderId="4" xfId="6" applyFont="1" applyFill="1" applyBorder="1" applyAlignment="1" applyProtection="1">
      <alignment horizontal="center"/>
      <protection locked="0"/>
    </xf>
    <xf numFmtId="43" fontId="40" fillId="0" borderId="9" xfId="0" applyNumberFormat="1" applyFont="1" applyFill="1" applyBorder="1" applyAlignment="1">
      <alignment horizontal="center" vertical="center"/>
    </xf>
    <xf numFmtId="43" fontId="40" fillId="0" borderId="8" xfId="0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0" fillId="0" borderId="9" xfId="6" applyFont="1" applyFill="1" applyBorder="1" applyAlignment="1">
      <alignment horizontal="center"/>
    </xf>
    <xf numFmtId="43" fontId="40" fillId="0" borderId="8" xfId="6" applyFont="1" applyFill="1" applyBorder="1" applyAlignment="1">
      <alignment horizontal="center"/>
    </xf>
    <xf numFmtId="0" fontId="39" fillId="10" borderId="10" xfId="0" applyFont="1" applyFill="1" applyBorder="1" applyAlignment="1" applyProtection="1">
      <alignment horizontal="center"/>
      <protection locked="0"/>
    </xf>
    <xf numFmtId="0" fontId="39" fillId="10" borderId="15" xfId="0" applyFont="1" applyFill="1" applyBorder="1" applyAlignment="1" applyProtection="1">
      <alignment horizontal="center"/>
      <protection locked="0"/>
    </xf>
    <xf numFmtId="0" fontId="40" fillId="2" borderId="10" xfId="1" applyFont="1" applyFill="1" applyBorder="1" applyAlignment="1">
      <alignment horizontal="center" vertical="top" wrapText="1"/>
    </xf>
    <xf numFmtId="0" fontId="40" fillId="2" borderId="7" xfId="1" applyFont="1" applyFill="1" applyBorder="1" applyAlignment="1">
      <alignment horizontal="center" vertical="top" wrapText="1"/>
    </xf>
    <xf numFmtId="0" fontId="40" fillId="2" borderId="1" xfId="1" applyFont="1" applyFill="1" applyBorder="1" applyAlignment="1">
      <alignment horizontal="center" vertical="top" wrapText="1"/>
    </xf>
    <xf numFmtId="0" fontId="40" fillId="2" borderId="9" xfId="1" applyFont="1" applyFill="1" applyBorder="1" applyAlignment="1">
      <alignment horizontal="center"/>
    </xf>
    <xf numFmtId="0" fontId="40" fillId="2" borderId="3" xfId="1" applyFont="1" applyFill="1" applyBorder="1" applyAlignment="1">
      <alignment horizontal="center"/>
    </xf>
    <xf numFmtId="0" fontId="44" fillId="2" borderId="5" xfId="1" applyFont="1" applyFill="1" applyBorder="1" applyAlignment="1" applyProtection="1">
      <alignment horizontal="center" vertical="center" wrapText="1"/>
      <protection locked="0"/>
    </xf>
    <xf numFmtId="0" fontId="44" fillId="2" borderId="4" xfId="1" applyFont="1" applyFill="1" applyBorder="1" applyAlignment="1" applyProtection="1">
      <alignment horizontal="center" vertical="center"/>
      <protection locked="0"/>
    </xf>
    <xf numFmtId="0" fontId="40" fillId="2" borderId="5" xfId="1" applyFont="1" applyFill="1" applyBorder="1" applyAlignment="1">
      <alignment horizontal="center" vertical="center" wrapText="1"/>
    </xf>
    <xf numFmtId="0" fontId="40" fillId="2" borderId="4" xfId="1" applyFont="1" applyFill="1" applyBorder="1" applyAlignment="1">
      <alignment horizontal="center" vertical="center" wrapText="1"/>
    </xf>
    <xf numFmtId="0" fontId="40" fillId="2" borderId="11" xfId="1" applyFont="1" applyFill="1" applyBorder="1" applyAlignment="1">
      <alignment horizontal="center" vertical="center" wrapText="1"/>
    </xf>
    <xf numFmtId="43" fontId="39" fillId="0" borderId="9" xfId="1" applyNumberFormat="1" applyFont="1" applyFill="1" applyBorder="1" applyAlignment="1">
      <alignment horizontal="center"/>
    </xf>
    <xf numFmtId="0" fontId="39" fillId="0" borderId="8" xfId="1" applyFont="1" applyFill="1" applyBorder="1" applyAlignment="1">
      <alignment horizontal="center"/>
    </xf>
    <xf numFmtId="43" fontId="39" fillId="0" borderId="10" xfId="6" applyFont="1" applyFill="1" applyBorder="1" applyAlignment="1" applyProtection="1">
      <alignment horizontal="center"/>
    </xf>
    <xf numFmtId="43" fontId="39" fillId="0" borderId="5" xfId="6" applyFont="1" applyFill="1" applyBorder="1" applyAlignment="1" applyProtection="1">
      <alignment horizontal="center"/>
    </xf>
    <xf numFmtId="0" fontId="39" fillId="10" borderId="1" xfId="1" applyFont="1" applyFill="1" applyBorder="1" applyAlignment="1" applyProtection="1">
      <alignment horizontal="center"/>
      <protection locked="0"/>
    </xf>
    <xf numFmtId="0" fontId="39" fillId="10" borderId="11" xfId="1" applyFont="1" applyFill="1" applyBorder="1" applyAlignment="1" applyProtection="1">
      <alignment horizontal="center"/>
      <protection locked="0"/>
    </xf>
    <xf numFmtId="43" fontId="39" fillId="0" borderId="7" xfId="6" applyFont="1" applyFill="1" applyBorder="1" applyAlignment="1" applyProtection="1">
      <alignment horizontal="center"/>
    </xf>
    <xf numFmtId="43" fontId="39" fillId="0" borderId="4" xfId="6" applyFont="1" applyFill="1" applyBorder="1" applyAlignment="1" applyProtection="1">
      <alignment horizontal="center"/>
    </xf>
    <xf numFmtId="0" fontId="39" fillId="10" borderId="7" xfId="1" applyFont="1" applyFill="1" applyBorder="1" applyAlignment="1" applyProtection="1">
      <alignment horizontal="center"/>
      <protection locked="0"/>
    </xf>
    <xf numFmtId="0" fontId="39" fillId="10" borderId="4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9" fillId="3" borderId="0" xfId="1" applyFont="1" applyFill="1" applyBorder="1" applyAlignment="1">
      <alignment horizontal="left" wrapText="1"/>
    </xf>
    <xf numFmtId="0" fontId="39" fillId="3" borderId="4" xfId="1" applyFont="1" applyFill="1" applyBorder="1" applyAlignment="1">
      <alignment horizontal="left" wrapText="1"/>
    </xf>
    <xf numFmtId="0" fontId="39" fillId="3" borderId="6" xfId="1" applyFont="1" applyFill="1" applyBorder="1" applyAlignment="1">
      <alignment horizontal="left" wrapText="1"/>
    </xf>
    <xf numFmtId="0" fontId="39" fillId="3" borderId="11" xfId="1" applyFont="1" applyFill="1" applyBorder="1" applyAlignment="1">
      <alignment horizontal="left" wrapText="1"/>
    </xf>
    <xf numFmtId="0" fontId="44" fillId="2" borderId="15" xfId="1" applyFont="1" applyFill="1" applyBorder="1" applyAlignment="1">
      <alignment horizontal="center" vertical="center" wrapText="1"/>
    </xf>
    <xf numFmtId="0" fontId="44" fillId="2" borderId="5" xfId="1" applyFont="1" applyFill="1" applyBorder="1" applyAlignment="1">
      <alignment horizontal="center" vertical="center" wrapText="1"/>
    </xf>
    <xf numFmtId="0" fontId="44" fillId="2" borderId="0" xfId="1" applyFont="1" applyFill="1" applyBorder="1" applyAlignment="1">
      <alignment horizontal="center" vertical="center" wrapText="1"/>
    </xf>
    <xf numFmtId="0" fontId="44" fillId="2" borderId="4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11" xfId="1" applyFont="1" applyFill="1" applyBorder="1" applyAlignment="1">
      <alignment horizontal="center" vertical="center" wrapText="1"/>
    </xf>
    <xf numFmtId="0" fontId="39" fillId="0" borderId="3" xfId="1" applyFont="1" applyFill="1" applyBorder="1" applyAlignment="1"/>
    <xf numFmtId="0" fontId="39" fillId="10" borderId="0" xfId="1" applyFont="1" applyFill="1" applyAlignment="1" applyProtection="1">
      <alignment horizontal="left"/>
      <protection locked="0"/>
    </xf>
    <xf numFmtId="0" fontId="39" fillId="0" borderId="0" xfId="1" applyFont="1" applyFill="1" applyAlignment="1">
      <alignment horizontal="left"/>
    </xf>
    <xf numFmtId="0" fontId="40" fillId="0" borderId="0" xfId="1" applyFont="1" applyFill="1" applyAlignment="1">
      <alignment horizontal="left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/>
    </xf>
    <xf numFmtId="0" fontId="26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/>
    </xf>
    <xf numFmtId="0" fontId="26" fillId="2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26" fillId="2" borderId="15" xfId="0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6" fillId="2" borderId="3" xfId="0" applyFont="1" applyFill="1" applyBorder="1" applyAlignment="1">
      <alignment horizontal="center" vertical="top"/>
    </xf>
    <xf numFmtId="0" fontId="26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26" fillId="2" borderId="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5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43" fillId="0" borderId="5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4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/>
    </xf>
    <xf numFmtId="0" fontId="43" fillId="0" borderId="3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Porcentagem" xfId="3" builtinId="5"/>
    <cellStyle name="Separador de milhares 2" xfId="4"/>
    <cellStyle name="Separador de milhares 3" xfId="5"/>
    <cellStyle name="Vírgula" xfId="6" builtinId="3"/>
    <cellStyle name="Vírgula 2" xfId="7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tabSelected="1" workbookViewId="0">
      <selection sqref="A1:B1"/>
    </sheetView>
  </sheetViews>
  <sheetFormatPr defaultRowHeight="12.75" x14ac:dyDescent="0.2"/>
  <cols>
    <col min="1" max="1" width="73" style="400" customWidth="1"/>
    <col min="2" max="2" width="67.5703125" style="400" customWidth="1"/>
    <col min="3" max="16384" width="9.140625" style="400"/>
  </cols>
  <sheetData>
    <row r="1" spans="1:9" ht="18.75" x14ac:dyDescent="0.2">
      <c r="A1" s="873" t="s">
        <v>703</v>
      </c>
      <c r="B1" s="873"/>
    </row>
    <row r="2" spans="1:9" ht="18.75" x14ac:dyDescent="0.2">
      <c r="A2" s="873" t="s">
        <v>1026</v>
      </c>
      <c r="B2" s="873"/>
    </row>
    <row r="3" spans="1:9" ht="18.75" x14ac:dyDescent="0.2">
      <c r="A3" s="873" t="s">
        <v>1027</v>
      </c>
      <c r="B3" s="873"/>
    </row>
    <row r="4" spans="1:9" s="402" customFormat="1" ht="18.75" x14ac:dyDescent="0.3">
      <c r="A4" s="874" t="s">
        <v>108</v>
      </c>
      <c r="B4" s="874"/>
      <c r="C4" s="401"/>
      <c r="D4" s="401"/>
      <c r="E4" s="401"/>
      <c r="F4" s="401"/>
      <c r="G4" s="401"/>
      <c r="H4" s="401"/>
      <c r="I4" s="401"/>
    </row>
    <row r="5" spans="1:9" ht="18.75" x14ac:dyDescent="0.2">
      <c r="A5" s="873" t="s">
        <v>1038</v>
      </c>
      <c r="B5" s="873"/>
    </row>
    <row r="6" spans="1:9" ht="22.5" x14ac:dyDescent="0.2">
      <c r="A6" s="875" t="s">
        <v>991</v>
      </c>
      <c r="B6" s="875"/>
    </row>
    <row r="7" spans="1:9" ht="23.25" x14ac:dyDescent="0.2">
      <c r="A7" s="872" t="str">
        <f>IF(B19="","Por favor, informe o endereço eletrônico do Portal da Transparência.","")</f>
        <v/>
      </c>
      <c r="B7" s="872"/>
    </row>
    <row r="8" spans="1:9" ht="18" x14ac:dyDescent="0.2">
      <c r="A8" s="403" t="s">
        <v>992</v>
      </c>
      <c r="B8" s="404"/>
    </row>
    <row r="9" spans="1:9" x14ac:dyDescent="0.2">
      <c r="A9" s="405" t="s">
        <v>993</v>
      </c>
      <c r="B9" s="867" t="s">
        <v>1028</v>
      </c>
    </row>
    <row r="10" spans="1:9" x14ac:dyDescent="0.2">
      <c r="A10" s="405" t="s">
        <v>994</v>
      </c>
      <c r="B10" s="867" t="s">
        <v>1029</v>
      </c>
    </row>
    <row r="11" spans="1:9" x14ac:dyDescent="0.2">
      <c r="A11" s="405" t="s">
        <v>995</v>
      </c>
      <c r="B11" s="867" t="s">
        <v>1030</v>
      </c>
    </row>
    <row r="12" spans="1:9" x14ac:dyDescent="0.2">
      <c r="A12" s="405" t="s">
        <v>996</v>
      </c>
      <c r="B12" s="867" t="s">
        <v>1031</v>
      </c>
    </row>
    <row r="13" spans="1:9" x14ac:dyDescent="0.2">
      <c r="A13" s="405" t="s">
        <v>997</v>
      </c>
      <c r="B13" s="868">
        <v>12393</v>
      </c>
    </row>
    <row r="14" spans="1:9" ht="18" x14ac:dyDescent="0.2">
      <c r="A14" s="403" t="s">
        <v>998</v>
      </c>
      <c r="B14" s="404"/>
    </row>
    <row r="15" spans="1:9" x14ac:dyDescent="0.2">
      <c r="A15" s="405" t="s">
        <v>999</v>
      </c>
      <c r="B15" s="867" t="s">
        <v>1032</v>
      </c>
    </row>
    <row r="16" spans="1:9" ht="15" x14ac:dyDescent="0.2">
      <c r="A16" s="406" t="s">
        <v>1000</v>
      </c>
      <c r="B16" s="869">
        <v>42338</v>
      </c>
    </row>
    <row r="17" spans="1:2" x14ac:dyDescent="0.2">
      <c r="A17" s="405" t="s">
        <v>1001</v>
      </c>
      <c r="B17" s="869">
        <v>42338</v>
      </c>
    </row>
    <row r="18" spans="1:2" ht="18" x14ac:dyDescent="0.2">
      <c r="A18" s="403" t="s">
        <v>1002</v>
      </c>
      <c r="B18" s="404"/>
    </row>
    <row r="19" spans="1:2" ht="18" x14ac:dyDescent="0.2">
      <c r="A19" s="407" t="s">
        <v>1003</v>
      </c>
      <c r="B19" s="870" t="s">
        <v>1033</v>
      </c>
    </row>
    <row r="20" spans="1:2" x14ac:dyDescent="0.2">
      <c r="A20" s="405" t="s">
        <v>1004</v>
      </c>
      <c r="B20" s="867" t="s">
        <v>1034</v>
      </c>
    </row>
    <row r="21" spans="1:2" x14ac:dyDescent="0.2">
      <c r="A21" s="408" t="s">
        <v>1005</v>
      </c>
      <c r="B21" s="867" t="s">
        <v>1035</v>
      </c>
    </row>
    <row r="22" spans="1:2" x14ac:dyDescent="0.2">
      <c r="A22" s="409" t="s">
        <v>1006</v>
      </c>
      <c r="B22" s="871" t="s">
        <v>1036</v>
      </c>
    </row>
    <row r="1000" spans="1:1" x14ac:dyDescent="0.2">
      <c r="A1000" s="700" t="s">
        <v>1025</v>
      </c>
    </row>
    <row r="1001" spans="1:1" x14ac:dyDescent="0.2">
      <c r="A1001" s="700"/>
    </row>
    <row r="1002" spans="1:1" x14ac:dyDescent="0.2">
      <c r="A1002" s="700"/>
    </row>
    <row r="1003" spans="1:1" x14ac:dyDescent="0.2">
      <c r="A1003" s="700"/>
    </row>
    <row r="1004" spans="1:1" x14ac:dyDescent="0.2">
      <c r="A1004" s="700"/>
    </row>
    <row r="1005" spans="1:1" x14ac:dyDescent="0.2">
      <c r="A1005" s="700"/>
    </row>
    <row r="1006" spans="1:1" x14ac:dyDescent="0.2">
      <c r="A1006" s="700"/>
    </row>
    <row r="1007" spans="1:1" x14ac:dyDescent="0.2">
      <c r="A1007" s="700"/>
    </row>
    <row r="1008" spans="1:1" x14ac:dyDescent="0.2">
      <c r="A1008" s="700"/>
    </row>
    <row r="1009" spans="1:1" x14ac:dyDescent="0.2">
      <c r="A1009" s="700"/>
    </row>
    <row r="1010" spans="1:1" x14ac:dyDescent="0.2">
      <c r="A1010" s="700" t="s">
        <v>1024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10" zoomScaleNormal="100" workbookViewId="0">
      <selection activeCell="E15" sqref="E15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12" t="s">
        <v>486</v>
      </c>
      <c r="B1" s="1312"/>
      <c r="C1" s="1312"/>
      <c r="D1" s="1312"/>
      <c r="E1" s="1312"/>
      <c r="F1" s="1312"/>
    </row>
    <row r="2" spans="1:16" x14ac:dyDescent="0.2">
      <c r="A2" s="1313" t="s">
        <v>1037</v>
      </c>
      <c r="B2" s="1313"/>
      <c r="C2" s="1313"/>
      <c r="D2" s="1313"/>
      <c r="E2" s="1313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14" t="s">
        <v>108</v>
      </c>
      <c r="B3" s="1314"/>
      <c r="C3" s="1314"/>
      <c r="D3" s="1314"/>
      <c r="E3" s="1314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15" t="s">
        <v>277</v>
      </c>
      <c r="B4" s="1315"/>
      <c r="C4" s="1315"/>
      <c r="D4" s="1315"/>
      <c r="E4" s="1315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16" t="s">
        <v>110</v>
      </c>
      <c r="B5" s="1316"/>
      <c r="C5" s="1316"/>
      <c r="D5" s="1316"/>
      <c r="E5" s="1316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13" t="s">
        <v>1038</v>
      </c>
      <c r="B6" s="1313"/>
      <c r="C6" s="1313"/>
      <c r="D6" s="1313"/>
      <c r="E6" s="1313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715</v>
      </c>
      <c r="B8" s="284"/>
      <c r="C8" s="284"/>
      <c r="D8" s="284"/>
      <c r="E8" s="284"/>
      <c r="F8" s="284"/>
      <c r="G8" s="277"/>
      <c r="H8" s="208"/>
      <c r="J8" s="1309"/>
      <c r="K8" s="1309"/>
      <c r="L8" s="1309"/>
      <c r="M8" s="1309"/>
      <c r="N8" s="283"/>
      <c r="O8" s="283"/>
      <c r="P8" s="283"/>
    </row>
    <row r="9" spans="1:16" x14ac:dyDescent="0.2">
      <c r="A9" s="1331" t="s">
        <v>462</v>
      </c>
      <c r="B9" s="1331"/>
      <c r="C9" s="1331"/>
      <c r="D9" s="1331"/>
      <c r="E9" s="1331"/>
      <c r="F9" s="1331"/>
      <c r="G9" s="1331"/>
      <c r="H9" s="195"/>
      <c r="J9" s="1310"/>
      <c r="K9" s="1310"/>
      <c r="L9" s="1310"/>
      <c r="M9" s="1310"/>
      <c r="N9" s="283"/>
      <c r="O9" s="283"/>
      <c r="P9" s="283"/>
    </row>
    <row r="10" spans="1:16" ht="41.25" customHeight="1" x14ac:dyDescent="0.2">
      <c r="A10" s="1285" t="s">
        <v>478</v>
      </c>
      <c r="B10" s="1197" t="s">
        <v>463</v>
      </c>
      <c r="C10" s="1283" t="s">
        <v>175</v>
      </c>
      <c r="D10" s="1291"/>
      <c r="E10" s="1283" t="s">
        <v>176</v>
      </c>
      <c r="F10" s="1291"/>
      <c r="G10" s="1332" t="s">
        <v>710</v>
      </c>
      <c r="H10" s="283"/>
      <c r="J10" s="1311"/>
      <c r="K10" s="1311"/>
      <c r="L10" s="285"/>
      <c r="M10" s="286"/>
      <c r="N10" s="283"/>
      <c r="O10" s="283"/>
      <c r="P10" s="283"/>
    </row>
    <row r="11" spans="1:16" x14ac:dyDescent="0.2">
      <c r="A11" s="1286"/>
      <c r="B11" s="1198"/>
      <c r="C11" s="105" t="s">
        <v>118</v>
      </c>
      <c r="D11" s="210" t="s">
        <v>117</v>
      </c>
      <c r="E11" s="105" t="s">
        <v>118</v>
      </c>
      <c r="F11" s="210" t="s">
        <v>117</v>
      </c>
      <c r="G11" s="1333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287"/>
      <c r="B12" s="154" t="s">
        <v>179</v>
      </c>
      <c r="C12" s="107" t="s">
        <v>180</v>
      </c>
      <c r="D12" s="278" t="s">
        <v>208</v>
      </c>
      <c r="E12" s="107" t="s">
        <v>181</v>
      </c>
      <c r="F12" s="278" t="s">
        <v>696</v>
      </c>
      <c r="G12" s="193" t="s">
        <v>444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464</v>
      </c>
      <c r="B13" s="616">
        <f>B14+B17</f>
        <v>0</v>
      </c>
      <c r="C13" s="616">
        <f>C14+C17</f>
        <v>0</v>
      </c>
      <c r="D13" s="423">
        <f>IF($B13="",0,IF($B13=0,0,C13/$B13))</f>
        <v>0</v>
      </c>
      <c r="E13" s="616">
        <f>E14+E17</f>
        <v>0</v>
      </c>
      <c r="F13" s="423" t="e">
        <f>#N/A</f>
        <v>#N/A</v>
      </c>
      <c r="G13" s="617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669</v>
      </c>
      <c r="B14" s="615">
        <f>SUM(B15:B16)</f>
        <v>0</v>
      </c>
      <c r="C14" s="615">
        <f>SUM(C15:C16)</f>
        <v>0</v>
      </c>
      <c r="D14" s="423">
        <f>IF($B14="",0,IF($B14=0,0,C14/$B14))</f>
        <v>0</v>
      </c>
      <c r="E14" s="615">
        <f>SUM(E15:E16)</f>
        <v>0</v>
      </c>
      <c r="F14" s="423" t="e">
        <f>#N/A</f>
        <v>#N/A</v>
      </c>
      <c r="G14" s="436">
        <f>SUM(G15:G16)</f>
        <v>0</v>
      </c>
      <c r="H14" s="101"/>
    </row>
    <row r="15" spans="1:16" x14ac:dyDescent="0.2">
      <c r="A15" s="150" t="s">
        <v>670</v>
      </c>
      <c r="B15" s="541"/>
      <c r="C15" s="541"/>
      <c r="D15" s="423">
        <f>IF($B15="",0,IF($B15=0,0,C15/$B15))</f>
        <v>0</v>
      </c>
      <c r="E15" s="537"/>
      <c r="F15" s="423">
        <f>IF($B15="",0,IF($B15=0,0,E15/$B15))</f>
        <v>0</v>
      </c>
      <c r="G15" s="541"/>
      <c r="H15" s="101"/>
    </row>
    <row r="16" spans="1:16" x14ac:dyDescent="0.2">
      <c r="A16" s="150" t="s">
        <v>671</v>
      </c>
      <c r="B16" s="540"/>
      <c r="C16" s="540"/>
      <c r="D16" s="423" t="e">
        <f>#N/A</f>
        <v>#N/A</v>
      </c>
      <c r="E16" s="540"/>
      <c r="F16" s="423" t="e">
        <f>#N/A</f>
        <v>#N/A</v>
      </c>
      <c r="G16" s="620"/>
      <c r="H16" s="101"/>
    </row>
    <row r="17" spans="1:8" x14ac:dyDescent="0.2">
      <c r="A17" s="150" t="s">
        <v>672</v>
      </c>
      <c r="B17" s="615">
        <f>SUM(B18:B19)</f>
        <v>0</v>
      </c>
      <c r="C17" s="615">
        <f>SUM(C18:C19)</f>
        <v>0</v>
      </c>
      <c r="D17" s="423" t="e">
        <f>#N/A</f>
        <v>#N/A</v>
      </c>
      <c r="E17" s="615">
        <f>SUM(E18:E19)</f>
        <v>0</v>
      </c>
      <c r="F17" s="423" t="e">
        <f>#N/A</f>
        <v>#N/A</v>
      </c>
      <c r="G17" s="452">
        <f>SUM(G18:G19)</f>
        <v>0</v>
      </c>
      <c r="H17" s="101"/>
    </row>
    <row r="18" spans="1:8" x14ac:dyDescent="0.2">
      <c r="A18" s="150" t="s">
        <v>670</v>
      </c>
      <c r="B18" s="620"/>
      <c r="C18" s="539"/>
      <c r="D18" s="423" t="e">
        <f>#N/A</f>
        <v>#N/A</v>
      </c>
      <c r="E18" s="538"/>
      <c r="F18" s="423" t="e">
        <f>#N/A</f>
        <v>#N/A</v>
      </c>
      <c r="G18" s="541"/>
      <c r="H18" s="101"/>
    </row>
    <row r="19" spans="1:8" x14ac:dyDescent="0.2">
      <c r="A19" s="150" t="s">
        <v>671</v>
      </c>
      <c r="B19" s="620"/>
      <c r="C19" s="541"/>
      <c r="D19" s="423" t="e">
        <f>#N/A</f>
        <v>#N/A</v>
      </c>
      <c r="E19" s="541"/>
      <c r="F19" s="423" t="e">
        <f>#N/A</f>
        <v>#N/A</v>
      </c>
      <c r="G19" s="622"/>
      <c r="H19" s="283"/>
    </row>
    <row r="20" spans="1:8" x14ac:dyDescent="0.2">
      <c r="A20" s="281" t="s">
        <v>465</v>
      </c>
      <c r="B20" s="615">
        <f>SUM(B21:B22)</f>
        <v>0</v>
      </c>
      <c r="C20" s="615">
        <f>SUM(C21:C22)</f>
        <v>0</v>
      </c>
      <c r="D20" s="423" t="e">
        <f>#N/A</f>
        <v>#N/A</v>
      </c>
      <c r="E20" s="615">
        <f>SUM(E21:E22)</f>
        <v>0</v>
      </c>
      <c r="F20" s="423" t="e">
        <f>#N/A</f>
        <v>#N/A</v>
      </c>
      <c r="G20" s="452">
        <f>SUM(G21:G22)</f>
        <v>0</v>
      </c>
      <c r="H20" s="283"/>
    </row>
    <row r="21" spans="1:8" x14ac:dyDescent="0.2">
      <c r="A21" s="281" t="s">
        <v>1016</v>
      </c>
      <c r="B21" s="621"/>
      <c r="C21" s="622"/>
      <c r="D21" s="423" t="e">
        <f>#N/A</f>
        <v>#N/A</v>
      </c>
      <c r="E21" s="622"/>
      <c r="F21" s="423" t="e">
        <f>#N/A</f>
        <v>#N/A</v>
      </c>
      <c r="G21" s="621"/>
      <c r="H21" s="283"/>
    </row>
    <row r="22" spans="1:8" x14ac:dyDescent="0.2">
      <c r="A22" s="281" t="s">
        <v>1017</v>
      </c>
      <c r="B22" s="621"/>
      <c r="C22" s="622"/>
      <c r="D22" s="423" t="e">
        <f>#N/A</f>
        <v>#N/A</v>
      </c>
      <c r="E22" s="622"/>
      <c r="F22" s="423" t="e">
        <f>#N/A</f>
        <v>#N/A</v>
      </c>
      <c r="G22" s="621"/>
      <c r="H22" s="283"/>
    </row>
    <row r="23" spans="1:8" x14ac:dyDescent="0.2">
      <c r="A23" s="281" t="s">
        <v>466</v>
      </c>
      <c r="B23" s="621"/>
      <c r="C23" s="622"/>
      <c r="D23" s="423" t="e">
        <f>#N/A</f>
        <v>#N/A</v>
      </c>
      <c r="E23" s="622"/>
      <c r="F23" s="423" t="e">
        <f>#N/A</f>
        <v>#N/A</v>
      </c>
      <c r="G23" s="621"/>
      <c r="H23" s="283"/>
    </row>
    <row r="24" spans="1:8" x14ac:dyDescent="0.2">
      <c r="A24" s="281" t="s">
        <v>467</v>
      </c>
      <c r="B24" s="621"/>
      <c r="C24" s="622"/>
      <c r="D24" s="423" t="e">
        <f>#N/A</f>
        <v>#N/A</v>
      </c>
      <c r="E24" s="622"/>
      <c r="F24" s="423" t="e">
        <f>#N/A</f>
        <v>#N/A</v>
      </c>
      <c r="G24" s="621"/>
      <c r="H24" s="283"/>
    </row>
    <row r="25" spans="1:8" x14ac:dyDescent="0.2">
      <c r="A25" s="281" t="s">
        <v>468</v>
      </c>
      <c r="B25" s="621"/>
      <c r="C25" s="622"/>
      <c r="D25" s="423" t="e">
        <f>#N/A</f>
        <v>#N/A</v>
      </c>
      <c r="E25" s="622"/>
      <c r="F25" s="423" t="e">
        <f>#N/A</f>
        <v>#N/A</v>
      </c>
      <c r="G25" s="621"/>
      <c r="H25" s="283"/>
    </row>
    <row r="26" spans="1:8" x14ac:dyDescent="0.2">
      <c r="A26" s="281" t="s">
        <v>469</v>
      </c>
      <c r="B26" s="621"/>
      <c r="C26" s="622"/>
      <c r="D26" s="423" t="e">
        <f>#N/A</f>
        <v>#N/A</v>
      </c>
      <c r="E26" s="622"/>
      <c r="F26" s="423" t="e">
        <f>#N/A</f>
        <v>#N/A</v>
      </c>
      <c r="G26" s="623"/>
      <c r="H26" s="283"/>
    </row>
    <row r="27" spans="1:8" x14ac:dyDescent="0.2">
      <c r="A27" s="279" t="s">
        <v>470</v>
      </c>
      <c r="B27" s="618">
        <f>SUM(B13,B20,B23:B26)</f>
        <v>0</v>
      </c>
      <c r="C27" s="618">
        <f>SUM(C13,C20,C23:C26)</f>
        <v>0</v>
      </c>
      <c r="D27" s="525" t="e">
        <f>#N/A</f>
        <v>#N/A</v>
      </c>
      <c r="E27" s="618">
        <f>SUM(E13,E20,E23:E26)</f>
        <v>0</v>
      </c>
      <c r="F27" s="525" t="e">
        <f>#N/A</f>
        <v>#N/A</v>
      </c>
      <c r="G27" s="619">
        <f>SUM(G13,G20,G23:G26)</f>
        <v>0</v>
      </c>
      <c r="H27" s="283"/>
    </row>
    <row r="28" spans="1:8" ht="19.5" customHeight="1" x14ac:dyDescent="0.2">
      <c r="A28" s="1318" t="s">
        <v>430</v>
      </c>
      <c r="B28" s="1319"/>
      <c r="C28" s="1319"/>
      <c r="D28" s="1319"/>
      <c r="E28" s="1320"/>
      <c r="F28" s="1318" t="s">
        <v>256</v>
      </c>
      <c r="G28" s="1319"/>
    </row>
    <row r="29" spans="1:8" x14ac:dyDescent="0.2">
      <c r="A29" s="1329" t="s">
        <v>471</v>
      </c>
      <c r="B29" s="1329"/>
      <c r="C29" s="1329"/>
      <c r="D29" s="1329"/>
      <c r="E29" s="1330"/>
      <c r="F29" s="1334"/>
      <c r="G29" s="1335"/>
    </row>
    <row r="30" spans="1:8" x14ac:dyDescent="0.2">
      <c r="A30" s="1329" t="s">
        <v>472</v>
      </c>
      <c r="B30" s="1329"/>
      <c r="C30" s="1329"/>
      <c r="D30" s="1329"/>
      <c r="E30" s="1330"/>
      <c r="F30" s="1325"/>
      <c r="G30" s="1326"/>
    </row>
    <row r="31" spans="1:8" ht="12.75" customHeight="1" x14ac:dyDescent="0.2">
      <c r="A31" s="1329" t="s">
        <v>473</v>
      </c>
      <c r="B31" s="1329"/>
      <c r="C31" s="1329"/>
      <c r="D31" s="1329"/>
      <c r="E31" s="1330"/>
      <c r="F31" s="1325"/>
      <c r="G31" s="1326"/>
    </row>
    <row r="32" spans="1:8" ht="13.5" customHeight="1" x14ac:dyDescent="0.2">
      <c r="A32" s="1329" t="s">
        <v>474</v>
      </c>
      <c r="B32" s="1329"/>
      <c r="C32" s="1329"/>
      <c r="D32" s="1329"/>
      <c r="E32" s="1330"/>
      <c r="F32" s="1325"/>
      <c r="G32" s="1326"/>
    </row>
    <row r="33" spans="1:7" ht="13.5" customHeight="1" x14ac:dyDescent="0.2">
      <c r="A33" s="1329" t="s">
        <v>1018</v>
      </c>
      <c r="B33" s="1329"/>
      <c r="C33" s="1329"/>
      <c r="D33" s="1329"/>
      <c r="E33" s="1330"/>
      <c r="F33" s="1325"/>
      <c r="G33" s="1326"/>
    </row>
    <row r="34" spans="1:7" s="288" customFormat="1" ht="12.75" customHeight="1" x14ac:dyDescent="0.2">
      <c r="A34" s="1317" t="s">
        <v>475</v>
      </c>
      <c r="B34" s="1317"/>
      <c r="C34" s="1317"/>
      <c r="D34" s="1317"/>
      <c r="E34" s="1317"/>
      <c r="F34" s="1327"/>
      <c r="G34" s="1328"/>
    </row>
    <row r="35" spans="1:7" ht="14.25" customHeight="1" x14ac:dyDescent="0.2">
      <c r="A35" s="1321" t="s">
        <v>476</v>
      </c>
      <c r="B35" s="1321"/>
      <c r="C35" s="1321"/>
      <c r="D35" s="1321"/>
      <c r="E35" s="1322"/>
      <c r="F35" s="1323">
        <f>SUM(F29:G34)</f>
        <v>0</v>
      </c>
      <c r="G35" s="1324"/>
    </row>
    <row r="36" spans="1:7" x14ac:dyDescent="0.2">
      <c r="A36" s="1321" t="s">
        <v>477</v>
      </c>
      <c r="B36" s="1321"/>
      <c r="C36" s="1321"/>
      <c r="D36" s="1321"/>
      <c r="E36" s="1322"/>
      <c r="F36" s="1323">
        <f>E27-F35</f>
        <v>0</v>
      </c>
      <c r="G36" s="1324"/>
    </row>
    <row r="37" spans="1:7" x14ac:dyDescent="0.2">
      <c r="A37" s="948" t="s">
        <v>709</v>
      </c>
      <c r="B37" s="948"/>
      <c r="C37" s="948"/>
    </row>
  </sheetData>
  <sheetProtection password="C236" sheet="1" formatColumns="0" selectLockedCells="1"/>
  <mergeCells count="34">
    <mergeCell ref="F29:G29"/>
    <mergeCell ref="F30:G30"/>
    <mergeCell ref="A36:E36"/>
    <mergeCell ref="A33:E33"/>
    <mergeCell ref="A32:E32"/>
    <mergeCell ref="A31:E31"/>
    <mergeCell ref="A6:E6"/>
    <mergeCell ref="E10:F10"/>
    <mergeCell ref="A9:G9"/>
    <mergeCell ref="A30:E30"/>
    <mergeCell ref="A29:E29"/>
    <mergeCell ref="G10:G11"/>
    <mergeCell ref="F35:G35"/>
    <mergeCell ref="F36:G36"/>
    <mergeCell ref="F31:G31"/>
    <mergeCell ref="F32:G32"/>
    <mergeCell ref="F33:G33"/>
    <mergeCell ref="F34:G34"/>
    <mergeCell ref="A1:F1"/>
    <mergeCell ref="A2:E2"/>
    <mergeCell ref="A3:E3"/>
    <mergeCell ref="A4:E4"/>
    <mergeCell ref="A5:E5"/>
    <mergeCell ref="A37:C37"/>
    <mergeCell ref="A34:E34"/>
    <mergeCell ref="F28:G28"/>
    <mergeCell ref="A28:E28"/>
    <mergeCell ref="A35:E35"/>
    <mergeCell ref="J8:M8"/>
    <mergeCell ref="J9:M9"/>
    <mergeCell ref="J10:K10"/>
    <mergeCell ref="C10:D10"/>
    <mergeCell ref="A10:A12"/>
    <mergeCell ref="B10:B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0" zoomScaleNormal="90" workbookViewId="0">
      <selection activeCell="A25" sqref="A25:J25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74" t="s">
        <v>479</v>
      </c>
      <c r="B1" s="1374"/>
      <c r="C1" s="1374"/>
      <c r="D1" s="1374"/>
      <c r="E1" s="1374"/>
      <c r="F1" s="1374"/>
      <c r="G1" s="1374"/>
      <c r="H1" s="1374"/>
      <c r="I1" s="1374"/>
      <c r="J1" s="1374"/>
      <c r="K1" s="108"/>
    </row>
    <row r="2" spans="1:11" ht="11.25" customHeight="1" x14ac:dyDescent="0.2">
      <c r="A2" s="1364"/>
      <c r="B2" s="1364"/>
      <c r="C2" s="1364"/>
      <c r="D2" s="1364"/>
      <c r="E2" s="1364"/>
      <c r="F2" s="1364"/>
      <c r="G2" s="1364"/>
      <c r="H2" s="1364"/>
      <c r="I2" s="1364"/>
      <c r="J2" s="1364"/>
      <c r="K2" s="110"/>
    </row>
    <row r="3" spans="1:11" ht="12.75" x14ac:dyDescent="0.2">
      <c r="A3" s="1274" t="s">
        <v>1037</v>
      </c>
      <c r="B3" s="1274"/>
      <c r="C3" s="1274"/>
      <c r="D3" s="1274"/>
      <c r="E3" s="1274"/>
      <c r="F3" s="1274"/>
      <c r="G3" s="1274"/>
      <c r="H3" s="1274"/>
      <c r="I3" s="1274"/>
      <c r="J3" s="1274"/>
      <c r="K3" s="110"/>
    </row>
    <row r="4" spans="1:11" ht="12.75" x14ac:dyDescent="0.2">
      <c r="A4" s="1362" t="s">
        <v>108</v>
      </c>
      <c r="B4" s="1362"/>
      <c r="C4" s="1362"/>
      <c r="D4" s="1362"/>
      <c r="E4" s="1362"/>
      <c r="F4" s="1362"/>
      <c r="G4" s="1362"/>
      <c r="H4" s="1362"/>
      <c r="I4" s="1362"/>
      <c r="J4" s="1362"/>
      <c r="K4" s="110"/>
    </row>
    <row r="5" spans="1:11" ht="12.75" x14ac:dyDescent="0.2">
      <c r="A5" s="1363" t="s">
        <v>282</v>
      </c>
      <c r="B5" s="1363"/>
      <c r="C5" s="1363"/>
      <c r="D5" s="1363"/>
      <c r="E5" s="1363"/>
      <c r="F5" s="1363"/>
      <c r="G5" s="1363"/>
      <c r="H5" s="1363"/>
      <c r="I5" s="1363"/>
      <c r="J5" s="1363"/>
      <c r="K5" s="110"/>
    </row>
    <row r="6" spans="1:11" ht="12.75" x14ac:dyDescent="0.2">
      <c r="A6" s="1362" t="s">
        <v>110</v>
      </c>
      <c r="B6" s="1362"/>
      <c r="C6" s="1362"/>
      <c r="D6" s="1362"/>
      <c r="E6" s="1362"/>
      <c r="F6" s="1362"/>
      <c r="G6" s="1362"/>
      <c r="H6" s="1362"/>
      <c r="I6" s="1362"/>
      <c r="J6" s="1362"/>
      <c r="K6" s="110"/>
    </row>
    <row r="7" spans="1:11" ht="12.75" x14ac:dyDescent="0.2">
      <c r="A7" s="1274" t="s">
        <v>1038</v>
      </c>
      <c r="B7" s="1274"/>
      <c r="C7" s="1274"/>
      <c r="D7" s="1274"/>
      <c r="E7" s="1274"/>
      <c r="F7" s="1274"/>
      <c r="G7" s="1274"/>
      <c r="H7" s="1274"/>
      <c r="I7" s="1274"/>
      <c r="J7" s="1274"/>
      <c r="K7" s="110"/>
    </row>
    <row r="8" spans="1:11" ht="12.75" x14ac:dyDescent="0.2">
      <c r="A8" s="111"/>
      <c r="B8" s="1365"/>
      <c r="C8" s="1365"/>
      <c r="D8" s="111"/>
      <c r="E8" s="111"/>
      <c r="F8" s="1365"/>
      <c r="G8" s="1365"/>
      <c r="H8" s="1365"/>
      <c r="I8" s="1365"/>
      <c r="J8" s="111"/>
      <c r="K8" s="110"/>
    </row>
    <row r="9" spans="1:11" ht="12.75" x14ac:dyDescent="0.2">
      <c r="A9" s="137" t="s">
        <v>480</v>
      </c>
      <c r="B9" s="1364"/>
      <c r="C9" s="1364"/>
      <c r="D9" s="289"/>
      <c r="E9" s="289"/>
      <c r="F9" s="1364"/>
      <c r="G9" s="1364"/>
      <c r="H9" s="1364"/>
      <c r="I9" s="1364"/>
      <c r="J9" s="290" t="s">
        <v>541</v>
      </c>
      <c r="K9" s="110"/>
    </row>
    <row r="10" spans="1:11" ht="14.25" customHeight="1" x14ac:dyDescent="0.2">
      <c r="A10" s="1366" t="s">
        <v>113</v>
      </c>
      <c r="B10" s="1371" t="s">
        <v>286</v>
      </c>
      <c r="C10" s="1372"/>
      <c r="D10" s="1372"/>
      <c r="E10" s="1373"/>
      <c r="F10" s="1371" t="s">
        <v>112</v>
      </c>
      <c r="G10" s="1372"/>
      <c r="H10" s="1372"/>
      <c r="I10" s="1373"/>
      <c r="J10" s="370" t="s">
        <v>873</v>
      </c>
      <c r="K10" s="1348"/>
    </row>
    <row r="11" spans="1:11" s="101" customFormat="1" ht="12.75" customHeight="1" x14ac:dyDescent="0.2">
      <c r="A11" s="1367"/>
      <c r="B11" s="1368" t="s">
        <v>119</v>
      </c>
      <c r="C11" s="1369"/>
      <c r="D11" s="1369"/>
      <c r="E11" s="1370"/>
      <c r="F11" s="1368" t="s">
        <v>120</v>
      </c>
      <c r="G11" s="1369"/>
      <c r="H11" s="1369"/>
      <c r="I11" s="1370"/>
      <c r="J11" s="371" t="s">
        <v>432</v>
      </c>
      <c r="K11" s="1348"/>
    </row>
    <row r="12" spans="1:11" ht="15.75" x14ac:dyDescent="0.2">
      <c r="A12" s="291" t="s">
        <v>874</v>
      </c>
      <c r="B12" s="1353"/>
      <c r="C12" s="1353"/>
      <c r="D12" s="1353"/>
      <c r="E12" s="1353"/>
      <c r="F12" s="1353"/>
      <c r="G12" s="1353"/>
      <c r="H12" s="1353"/>
      <c r="I12" s="1353"/>
      <c r="J12" s="624">
        <f>B12-F12</f>
        <v>0</v>
      </c>
      <c r="K12" s="110"/>
    </row>
    <row r="13" spans="1:11" ht="12.75" x14ac:dyDescent="0.2">
      <c r="A13" s="1356"/>
      <c r="B13" s="1356"/>
      <c r="C13" s="1356"/>
      <c r="D13" s="1356"/>
      <c r="E13" s="1356"/>
      <c r="F13" s="1356"/>
      <c r="G13" s="1356"/>
      <c r="H13" s="1356"/>
      <c r="I13" s="1356"/>
      <c r="J13" s="1357"/>
      <c r="K13" s="110"/>
    </row>
    <row r="14" spans="1:11" ht="12.75" customHeight="1" x14ac:dyDescent="0.2">
      <c r="A14" s="369"/>
      <c r="B14" s="1354" t="s">
        <v>1019</v>
      </c>
      <c r="C14" s="1358"/>
      <c r="D14" s="1354" t="s">
        <v>175</v>
      </c>
      <c r="E14" s="1358"/>
      <c r="F14" s="1354" t="s">
        <v>176</v>
      </c>
      <c r="G14" s="1358"/>
      <c r="H14" s="1354" t="s">
        <v>1020</v>
      </c>
      <c r="I14" s="1358"/>
      <c r="J14" s="1354" t="s">
        <v>481</v>
      </c>
      <c r="K14" s="112"/>
    </row>
    <row r="15" spans="1:11" ht="40.9" customHeight="1" x14ac:dyDescent="0.2">
      <c r="A15" s="293" t="s">
        <v>177</v>
      </c>
      <c r="B15" s="1355"/>
      <c r="C15" s="1359"/>
      <c r="D15" s="1355"/>
      <c r="E15" s="1359"/>
      <c r="F15" s="1355"/>
      <c r="G15" s="1359"/>
      <c r="H15" s="1355"/>
      <c r="I15" s="1359"/>
      <c r="J15" s="1355"/>
      <c r="K15" s="1345"/>
    </row>
    <row r="16" spans="1:11" ht="12.75" x14ac:dyDescent="0.2">
      <c r="A16" s="292"/>
      <c r="B16" s="1346" t="s">
        <v>179</v>
      </c>
      <c r="C16" s="1346"/>
      <c r="D16" s="1347" t="s">
        <v>180</v>
      </c>
      <c r="E16" s="1347"/>
      <c r="F16" s="1360"/>
      <c r="G16" s="1361"/>
      <c r="H16" s="1360"/>
      <c r="I16" s="1361"/>
      <c r="J16" s="372" t="s">
        <v>663</v>
      </c>
      <c r="K16" s="1345"/>
    </row>
    <row r="17" spans="1:11" ht="12.75" x14ac:dyDescent="0.2">
      <c r="A17" s="625" t="s">
        <v>184</v>
      </c>
      <c r="B17" s="1337"/>
      <c r="C17" s="1337"/>
      <c r="D17" s="1337"/>
      <c r="E17" s="1337"/>
      <c r="F17" s="1337"/>
      <c r="G17" s="1337"/>
      <c r="H17" s="1337"/>
      <c r="I17" s="1337"/>
      <c r="J17" s="626">
        <f>B17-D17</f>
        <v>0</v>
      </c>
      <c r="K17" s="110"/>
    </row>
    <row r="18" spans="1:11" ht="12.75" x14ac:dyDescent="0.2">
      <c r="A18" s="627" t="s">
        <v>434</v>
      </c>
      <c r="B18" s="1339"/>
      <c r="C18" s="1339"/>
      <c r="D18" s="1339"/>
      <c r="E18" s="1339"/>
      <c r="F18" s="1339"/>
      <c r="G18" s="1339"/>
      <c r="H18" s="1339"/>
      <c r="I18" s="1339"/>
      <c r="J18" s="629">
        <f>B18-D18</f>
        <v>0</v>
      </c>
      <c r="K18" s="110"/>
    </row>
    <row r="19" spans="1:11" ht="12.75" x14ac:dyDescent="0.2">
      <c r="A19" s="627" t="s">
        <v>435</v>
      </c>
      <c r="B19" s="1339"/>
      <c r="C19" s="1339"/>
      <c r="D19" s="1339"/>
      <c r="E19" s="1339"/>
      <c r="F19" s="1339"/>
      <c r="G19" s="1339"/>
      <c r="H19" s="1339"/>
      <c r="I19" s="1339"/>
      <c r="J19" s="629">
        <f>B19-D19</f>
        <v>0</v>
      </c>
      <c r="K19" s="1348"/>
    </row>
    <row r="20" spans="1:11" ht="12.75" x14ac:dyDescent="0.2">
      <c r="A20" s="628" t="s">
        <v>436</v>
      </c>
      <c r="B20" s="1339"/>
      <c r="C20" s="1339"/>
      <c r="D20" s="1339"/>
      <c r="E20" s="1339"/>
      <c r="F20" s="1339"/>
      <c r="G20" s="1339"/>
      <c r="H20" s="1339"/>
      <c r="I20" s="1339"/>
      <c r="J20" s="630">
        <f>B20-D20</f>
        <v>0</v>
      </c>
      <c r="K20" s="1348"/>
    </row>
    <row r="21" spans="1:11" ht="12.75" x14ac:dyDescent="0.2">
      <c r="A21" s="291" t="s">
        <v>283</v>
      </c>
      <c r="B21" s="1340">
        <f>B17-B18-B19+B20</f>
        <v>0</v>
      </c>
      <c r="C21" s="1340"/>
      <c r="D21" s="1340">
        <f>D17-D18-D19+D20</f>
        <v>0</v>
      </c>
      <c r="E21" s="1340"/>
      <c r="F21" s="1340">
        <f>F17-F18-F19+F20</f>
        <v>0</v>
      </c>
      <c r="G21" s="1340"/>
      <c r="H21" s="1340">
        <f>H17-H18-H19+H20</f>
        <v>0</v>
      </c>
      <c r="I21" s="1340"/>
      <c r="J21" s="626">
        <f>B21-D21</f>
        <v>0</v>
      </c>
      <c r="K21" s="110"/>
    </row>
    <row r="22" spans="1:11" ht="12.75" x14ac:dyDescent="0.2">
      <c r="A22" s="1356"/>
      <c r="B22" s="1356"/>
      <c r="C22" s="1356"/>
      <c r="D22" s="1356"/>
      <c r="E22" s="1356"/>
      <c r="F22" s="1356"/>
      <c r="G22" s="1356"/>
      <c r="H22" s="1356"/>
      <c r="I22" s="1356"/>
      <c r="J22" s="1357"/>
      <c r="K22" s="110"/>
    </row>
    <row r="23" spans="1:11" ht="12.75" x14ac:dyDescent="0.2">
      <c r="A23" s="294" t="s">
        <v>437</v>
      </c>
      <c r="B23" s="1351">
        <f>B12-B21</f>
        <v>0</v>
      </c>
      <c r="C23" s="1285"/>
      <c r="D23" s="1351">
        <f>F12-D21</f>
        <v>0</v>
      </c>
      <c r="E23" s="1240"/>
      <c r="F23" s="1341"/>
      <c r="G23" s="1342"/>
      <c r="H23" s="1341"/>
      <c r="I23" s="1342"/>
      <c r="J23" s="1351">
        <f>J12-J21</f>
        <v>0</v>
      </c>
      <c r="K23" s="1348"/>
    </row>
    <row r="24" spans="1:11" ht="12.75" x14ac:dyDescent="0.2">
      <c r="A24" s="295" t="s">
        <v>438</v>
      </c>
      <c r="B24" s="1243"/>
      <c r="C24" s="1287"/>
      <c r="D24" s="1243"/>
      <c r="E24" s="1244"/>
      <c r="F24" s="1343"/>
      <c r="G24" s="1344"/>
      <c r="H24" s="1343"/>
      <c r="I24" s="1344"/>
      <c r="J24" s="1243"/>
      <c r="K24" s="1348"/>
    </row>
    <row r="25" spans="1:11" ht="12.75" customHeight="1" x14ac:dyDescent="0.2">
      <c r="A25" s="1338" t="s">
        <v>1062</v>
      </c>
      <c r="B25" s="1338"/>
      <c r="C25" s="1338"/>
      <c r="D25" s="1338"/>
      <c r="E25" s="1338"/>
      <c r="F25" s="1338"/>
      <c r="G25" s="1338"/>
      <c r="H25" s="1338"/>
      <c r="I25" s="1338"/>
      <c r="J25" s="1338"/>
      <c r="K25" s="110"/>
    </row>
    <row r="26" spans="1:11" ht="12.75" x14ac:dyDescent="0.2">
      <c r="A26" s="1352" t="s">
        <v>439</v>
      </c>
      <c r="B26" s="1352"/>
      <c r="C26" s="1352"/>
      <c r="D26" s="1352"/>
      <c r="E26" s="1352"/>
      <c r="F26" s="1352"/>
      <c r="G26" s="1352"/>
      <c r="H26" s="1352"/>
      <c r="I26" s="1352"/>
      <c r="J26" s="1352"/>
      <c r="K26" s="1348"/>
    </row>
    <row r="27" spans="1:11" ht="15.75" x14ac:dyDescent="0.2">
      <c r="A27" s="1336" t="s">
        <v>875</v>
      </c>
      <c r="B27" s="1336"/>
      <c r="C27" s="1336"/>
      <c r="D27" s="1336"/>
      <c r="E27" s="1336"/>
      <c r="F27" s="1336"/>
      <c r="G27" s="1336"/>
      <c r="H27" s="1336"/>
      <c r="I27" s="1336"/>
      <c r="J27" s="1336"/>
      <c r="K27" s="1348"/>
    </row>
    <row r="28" spans="1:11" ht="15.75" x14ac:dyDescent="0.2">
      <c r="A28" s="1336"/>
      <c r="B28" s="1336"/>
      <c r="C28" s="1336"/>
      <c r="D28" s="1336"/>
      <c r="E28" s="1336"/>
      <c r="F28" s="1336"/>
      <c r="G28" s="1336"/>
      <c r="H28" s="1336"/>
      <c r="I28" s="1336"/>
      <c r="J28" s="1336"/>
      <c r="K28" s="1348"/>
    </row>
    <row r="29" spans="1:11" ht="12.75" x14ac:dyDescent="0.2">
      <c r="A29" s="1349"/>
      <c r="B29" s="1349"/>
      <c r="C29" s="1349"/>
      <c r="D29" s="1349"/>
      <c r="E29" s="1349"/>
      <c r="F29" s="1349"/>
      <c r="G29" s="1349"/>
      <c r="H29" s="1349"/>
      <c r="I29" s="1349"/>
      <c r="J29" s="1349"/>
      <c r="K29" s="1348"/>
    </row>
    <row r="30" spans="1:11" ht="12.75" x14ac:dyDescent="0.2">
      <c r="A30" s="1350"/>
      <c r="B30" s="1350"/>
      <c r="C30" s="1350"/>
      <c r="D30" s="1350"/>
      <c r="E30" s="1350"/>
      <c r="F30" s="1350"/>
      <c r="G30" s="1350"/>
      <c r="H30" s="1350"/>
      <c r="I30" s="1350"/>
      <c r="J30" s="1350"/>
      <c r="K30" s="1348"/>
    </row>
  </sheetData>
  <sheetProtection password="C236" sheet="1" formatColumns="0" selectLockedCells="1"/>
  <mergeCells count="67">
    <mergeCell ref="A1:J1"/>
    <mergeCell ref="A2:B2"/>
    <mergeCell ref="C2:F2"/>
    <mergeCell ref="G2:H2"/>
    <mergeCell ref="I2:J2"/>
    <mergeCell ref="A10:A11"/>
    <mergeCell ref="B11:E11"/>
    <mergeCell ref="B10:E10"/>
    <mergeCell ref="F11:I11"/>
    <mergeCell ref="F10:I10"/>
    <mergeCell ref="B12:E12"/>
    <mergeCell ref="K23:K24"/>
    <mergeCell ref="A3:J3"/>
    <mergeCell ref="A4:J4"/>
    <mergeCell ref="A5:J5"/>
    <mergeCell ref="A6:J6"/>
    <mergeCell ref="A7:J7"/>
    <mergeCell ref="B9:C9"/>
    <mergeCell ref="F9:I9"/>
    <mergeCell ref="B8:C8"/>
    <mergeCell ref="F8:I8"/>
    <mergeCell ref="D17:E17"/>
    <mergeCell ref="D18:E18"/>
    <mergeCell ref="D19:E19"/>
    <mergeCell ref="D20:E20"/>
    <mergeCell ref="H19:I19"/>
    <mergeCell ref="H20:I20"/>
    <mergeCell ref="K10:K11"/>
    <mergeCell ref="F12:I12"/>
    <mergeCell ref="J14:J15"/>
    <mergeCell ref="K19:K20"/>
    <mergeCell ref="A22:J22"/>
    <mergeCell ref="D14:E15"/>
    <mergeCell ref="B14:C15"/>
    <mergeCell ref="F14:G16"/>
    <mergeCell ref="H14:I16"/>
    <mergeCell ref="A13:J13"/>
    <mergeCell ref="A28:J28"/>
    <mergeCell ref="K28:K30"/>
    <mergeCell ref="A29:J29"/>
    <mergeCell ref="A30:J30"/>
    <mergeCell ref="H21:I21"/>
    <mergeCell ref="B23:C24"/>
    <mergeCell ref="D21:E21"/>
    <mergeCell ref="B21:C21"/>
    <mergeCell ref="A26:J26"/>
    <mergeCell ref="K26:K27"/>
    <mergeCell ref="H23:I24"/>
    <mergeCell ref="F19:G19"/>
    <mergeCell ref="F20:G20"/>
    <mergeCell ref="H18:I18"/>
    <mergeCell ref="K15:K16"/>
    <mergeCell ref="B16:C16"/>
    <mergeCell ref="D16:E16"/>
    <mergeCell ref="J23:J24"/>
    <mergeCell ref="D23:E24"/>
    <mergeCell ref="F23:G24"/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topLeftCell="A10" zoomScale="115" zoomScaleNormal="115" workbookViewId="0">
      <selection activeCell="A91" sqref="A91:J91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489</v>
      </c>
      <c r="B1" s="19"/>
      <c r="C1" s="19"/>
    </row>
    <row r="2" spans="1:20" ht="11.25" customHeight="1" x14ac:dyDescent="0.2">
      <c r="L2" s="1375" t="s">
        <v>1023</v>
      </c>
      <c r="M2" s="1375"/>
      <c r="N2" s="1375"/>
      <c r="O2" s="1375"/>
    </row>
    <row r="3" spans="1:20" ht="11.25" customHeight="1" x14ac:dyDescent="0.2">
      <c r="A3" s="1388" t="s">
        <v>1037</v>
      </c>
      <c r="B3" s="1388"/>
      <c r="C3" s="1388"/>
      <c r="D3" s="1388"/>
      <c r="E3" s="1388"/>
      <c r="F3" s="1388"/>
      <c r="G3" s="1388"/>
      <c r="H3" s="1388"/>
      <c r="I3" s="1388"/>
      <c r="J3" s="1388"/>
      <c r="L3" s="1375"/>
      <c r="M3" s="1375"/>
      <c r="N3" s="1375"/>
      <c r="O3" s="1375"/>
    </row>
    <row r="4" spans="1:20" ht="11.25" customHeight="1" x14ac:dyDescent="0.2">
      <c r="A4" s="1389" t="s">
        <v>108</v>
      </c>
      <c r="B4" s="1389"/>
      <c r="C4" s="1389"/>
      <c r="D4" s="1389"/>
      <c r="E4" s="1389"/>
      <c r="F4" s="1389"/>
      <c r="G4" s="1389"/>
      <c r="H4" s="1389"/>
      <c r="I4" s="1389"/>
      <c r="J4" s="1389"/>
    </row>
    <row r="5" spans="1:20" ht="11.25" customHeight="1" x14ac:dyDescent="0.2">
      <c r="A5" s="1390" t="s">
        <v>167</v>
      </c>
      <c r="B5" s="1390"/>
      <c r="C5" s="1390"/>
      <c r="D5" s="1390"/>
      <c r="E5" s="1390"/>
      <c r="F5" s="1390"/>
      <c r="G5" s="1390"/>
      <c r="H5" s="1390"/>
      <c r="I5" s="1390"/>
      <c r="J5" s="1390"/>
      <c r="L5" s="1376" t="s">
        <v>968</v>
      </c>
      <c r="M5" s="1376"/>
      <c r="N5" s="1376"/>
      <c r="O5" s="1376"/>
      <c r="P5" s="863"/>
      <c r="Q5" s="863"/>
      <c r="R5" s="863"/>
      <c r="S5" s="863"/>
      <c r="T5" s="863"/>
    </row>
    <row r="6" spans="1:20" ht="11.25" customHeight="1" x14ac:dyDescent="0.2">
      <c r="A6" s="1389" t="s">
        <v>201</v>
      </c>
      <c r="B6" s="1389"/>
      <c r="C6" s="1389"/>
      <c r="D6" s="1389"/>
      <c r="E6" s="1389"/>
      <c r="F6" s="1389"/>
      <c r="G6" s="1389"/>
      <c r="H6" s="1389"/>
      <c r="I6" s="1389"/>
      <c r="J6" s="1389"/>
      <c r="L6" s="1376"/>
      <c r="M6" s="1376"/>
      <c r="N6" s="1376"/>
      <c r="O6" s="1376"/>
      <c r="P6" s="863"/>
      <c r="Q6" s="863"/>
      <c r="R6" s="863"/>
      <c r="S6" s="863"/>
      <c r="T6" s="863"/>
    </row>
    <row r="7" spans="1:20" ht="11.25" customHeight="1" x14ac:dyDescent="0.2">
      <c r="A7" s="1388" t="s">
        <v>1038</v>
      </c>
      <c r="B7" s="1388"/>
      <c r="C7" s="1388"/>
      <c r="D7" s="1388"/>
      <c r="E7" s="1388"/>
      <c r="F7" s="1388"/>
      <c r="G7" s="1388"/>
      <c r="H7" s="1388"/>
      <c r="I7" s="1388"/>
      <c r="J7" s="1388"/>
      <c r="L7" s="1376"/>
      <c r="M7" s="1376"/>
      <c r="N7" s="1376"/>
      <c r="O7" s="1376"/>
      <c r="P7" s="863"/>
      <c r="Q7" s="863"/>
      <c r="R7" s="863"/>
      <c r="S7" s="863"/>
      <c r="T7" s="863"/>
    </row>
    <row r="8" spans="1:20" ht="11.25" customHeight="1" x14ac:dyDescent="0.2">
      <c r="L8" s="1376"/>
      <c r="M8" s="1376"/>
      <c r="N8" s="1376"/>
      <c r="O8" s="1376"/>
      <c r="P8" s="863"/>
      <c r="Q8" s="863"/>
      <c r="R8" s="863"/>
      <c r="S8" s="863"/>
      <c r="T8" s="863"/>
    </row>
    <row r="9" spans="1:20" ht="11.25" customHeight="1" x14ac:dyDescent="0.2">
      <c r="A9" s="8" t="s">
        <v>488</v>
      </c>
      <c r="D9" s="11"/>
      <c r="E9" s="1387"/>
      <c r="F9" s="1387"/>
      <c r="G9" s="11"/>
      <c r="J9" s="36" t="s">
        <v>541</v>
      </c>
      <c r="L9" s="1376"/>
      <c r="M9" s="1376"/>
      <c r="N9" s="1376"/>
      <c r="O9" s="1376"/>
      <c r="P9" s="863"/>
      <c r="Q9" s="863"/>
      <c r="R9" s="863"/>
      <c r="S9" s="863"/>
      <c r="T9" s="863"/>
    </row>
    <row r="10" spans="1:20" ht="15" customHeight="1" x14ac:dyDescent="0.2">
      <c r="A10" s="1403" t="s">
        <v>284</v>
      </c>
      <c r="B10" s="1403"/>
      <c r="C10" s="1404"/>
      <c r="D10" s="1381" t="s">
        <v>357</v>
      </c>
      <c r="E10" s="1382"/>
      <c r="F10" s="1381" t="s">
        <v>177</v>
      </c>
      <c r="G10" s="1382"/>
      <c r="H10" s="1381" t="s">
        <v>359</v>
      </c>
      <c r="I10" s="1382"/>
      <c r="J10" s="384" t="s">
        <v>165</v>
      </c>
      <c r="L10" s="1376"/>
      <c r="M10" s="1376"/>
      <c r="N10" s="1376"/>
      <c r="O10" s="1376"/>
      <c r="P10" s="863"/>
      <c r="Q10" s="863"/>
      <c r="R10" s="863"/>
      <c r="S10" s="863"/>
      <c r="T10" s="863"/>
    </row>
    <row r="11" spans="1:20" ht="15" customHeight="1" x14ac:dyDescent="0.2">
      <c r="A11" s="1405"/>
      <c r="B11" s="1405"/>
      <c r="C11" s="1406"/>
      <c r="D11" s="1383" t="s">
        <v>358</v>
      </c>
      <c r="E11" s="1384"/>
      <c r="F11" s="1383" t="s">
        <v>358</v>
      </c>
      <c r="G11" s="1384"/>
      <c r="H11" s="1383" t="s">
        <v>360</v>
      </c>
      <c r="I11" s="1384"/>
      <c r="J11" s="385" t="s">
        <v>166</v>
      </c>
      <c r="L11" s="1376"/>
      <c r="M11" s="1376"/>
      <c r="N11" s="1376"/>
      <c r="O11" s="1376"/>
      <c r="P11" s="863"/>
      <c r="Q11" s="863"/>
      <c r="R11" s="863"/>
      <c r="S11" s="863"/>
      <c r="T11" s="863"/>
    </row>
    <row r="12" spans="1:20" ht="19.5" customHeight="1" x14ac:dyDescent="0.2">
      <c r="A12" s="1407"/>
      <c r="B12" s="1407"/>
      <c r="C12" s="1408"/>
      <c r="D12" s="1385" t="s">
        <v>119</v>
      </c>
      <c r="E12" s="1386"/>
      <c r="F12" s="1385" t="s">
        <v>120</v>
      </c>
      <c r="G12" s="1386"/>
      <c r="H12" s="1385" t="s">
        <v>361</v>
      </c>
      <c r="I12" s="1386"/>
      <c r="J12" s="386" t="s">
        <v>362</v>
      </c>
      <c r="L12" s="1376"/>
      <c r="M12" s="1376"/>
      <c r="N12" s="1376"/>
      <c r="O12" s="1376"/>
    </row>
    <row r="13" spans="1:20" ht="11.25" customHeight="1" x14ac:dyDescent="0.2">
      <c r="A13" s="1395"/>
      <c r="B13" s="1395"/>
      <c r="C13" s="1396"/>
      <c r="D13" s="1393"/>
      <c r="E13" s="1394"/>
      <c r="F13" s="1393"/>
      <c r="G13" s="1394"/>
      <c r="H13" s="1391">
        <f>D13-F13</f>
        <v>0</v>
      </c>
      <c r="I13" s="1392"/>
      <c r="J13" s="651"/>
      <c r="L13" s="1376"/>
      <c r="M13" s="1376"/>
      <c r="N13" s="1376"/>
      <c r="O13" s="1376"/>
    </row>
    <row r="14" spans="1:20" ht="11.25" customHeight="1" x14ac:dyDescent="0.2">
      <c r="A14" s="1397"/>
      <c r="B14" s="1397"/>
      <c r="C14" s="1398"/>
      <c r="D14" s="1399"/>
      <c r="E14" s="1400"/>
      <c r="F14" s="1399"/>
      <c r="G14" s="1400"/>
      <c r="H14" s="1401">
        <f>D14-F14</f>
        <v>0</v>
      </c>
      <c r="I14" s="1402"/>
      <c r="J14" s="645">
        <f>J13+H14</f>
        <v>0</v>
      </c>
      <c r="L14" s="1376"/>
      <c r="M14" s="1376"/>
      <c r="N14" s="1376"/>
      <c r="O14" s="1376"/>
    </row>
    <row r="15" spans="1:20" ht="11.25" customHeight="1" x14ac:dyDescent="0.2">
      <c r="A15" s="647"/>
      <c r="B15" s="647"/>
      <c r="C15" s="648"/>
      <c r="D15" s="649"/>
      <c r="E15" s="650"/>
      <c r="F15" s="649"/>
      <c r="G15" s="650"/>
      <c r="H15" s="1401">
        <f t="shared" ref="H15:H78" si="0">D15-F15</f>
        <v>0</v>
      </c>
      <c r="I15" s="1402"/>
      <c r="J15" s="645">
        <f t="shared" ref="J15:J78" si="1">J14+H15</f>
        <v>0</v>
      </c>
      <c r="L15" s="1376"/>
      <c r="M15" s="1376"/>
      <c r="N15" s="1376"/>
      <c r="O15" s="1376"/>
    </row>
    <row r="16" spans="1:20" ht="11.25" customHeight="1" x14ac:dyDescent="0.2">
      <c r="A16" s="647"/>
      <c r="B16" s="647"/>
      <c r="C16" s="648"/>
      <c r="D16" s="649"/>
      <c r="E16" s="650"/>
      <c r="F16" s="649"/>
      <c r="G16" s="650"/>
      <c r="H16" s="1401">
        <f t="shared" si="0"/>
        <v>0</v>
      </c>
      <c r="I16" s="1402"/>
      <c r="J16" s="645">
        <f t="shared" si="1"/>
        <v>0</v>
      </c>
      <c r="L16" s="1376"/>
      <c r="M16" s="1376"/>
      <c r="N16" s="1376"/>
      <c r="O16" s="1376"/>
    </row>
    <row r="17" spans="1:20" ht="15.75" hidden="1" customHeight="1" x14ac:dyDescent="0.2">
      <c r="A17" s="647"/>
      <c r="B17" s="647"/>
      <c r="C17" s="648"/>
      <c r="D17" s="649"/>
      <c r="E17" s="650"/>
      <c r="F17" s="649"/>
      <c r="G17" s="650"/>
      <c r="H17" s="1401">
        <f t="shared" si="0"/>
        <v>0</v>
      </c>
      <c r="I17" s="1402"/>
      <c r="J17" s="645">
        <f t="shared" si="1"/>
        <v>0</v>
      </c>
      <c r="L17" s="1376"/>
      <c r="M17" s="1376"/>
      <c r="N17" s="1376"/>
      <c r="O17" s="1376"/>
      <c r="P17" s="643"/>
      <c r="Q17" s="643"/>
      <c r="R17" s="643"/>
      <c r="S17" s="643"/>
      <c r="T17" s="643"/>
    </row>
    <row r="18" spans="1:20" ht="15.75" hidden="1" customHeight="1" x14ac:dyDescent="0.2">
      <c r="A18" s="647"/>
      <c r="B18" s="647"/>
      <c r="C18" s="648"/>
      <c r="D18" s="649"/>
      <c r="E18" s="650"/>
      <c r="F18" s="649"/>
      <c r="G18" s="650"/>
      <c r="H18" s="1401">
        <f t="shared" si="0"/>
        <v>0</v>
      </c>
      <c r="I18" s="1402"/>
      <c r="J18" s="645">
        <f t="shared" si="1"/>
        <v>0</v>
      </c>
      <c r="L18" s="1376"/>
      <c r="M18" s="1376"/>
      <c r="N18" s="1376"/>
      <c r="O18" s="1376"/>
      <c r="P18" s="643"/>
      <c r="Q18" s="643"/>
      <c r="R18" s="643"/>
      <c r="S18" s="643"/>
      <c r="T18" s="643"/>
    </row>
    <row r="19" spans="1:20" ht="15.75" hidden="1" customHeight="1" x14ac:dyDescent="0.2">
      <c r="A19" s="647"/>
      <c r="B19" s="647"/>
      <c r="C19" s="648"/>
      <c r="D19" s="649"/>
      <c r="E19" s="650"/>
      <c r="F19" s="649"/>
      <c r="G19" s="650"/>
      <c r="H19" s="1401">
        <f t="shared" si="0"/>
        <v>0</v>
      </c>
      <c r="I19" s="1402"/>
      <c r="J19" s="645">
        <f t="shared" si="1"/>
        <v>0</v>
      </c>
      <c r="L19" s="1376"/>
      <c r="M19" s="1376"/>
      <c r="N19" s="1376"/>
      <c r="O19" s="1376"/>
      <c r="P19" s="643"/>
      <c r="Q19" s="643"/>
      <c r="R19" s="643"/>
      <c r="S19" s="643"/>
      <c r="T19" s="643"/>
    </row>
    <row r="20" spans="1:20" ht="15.75" hidden="1" customHeight="1" x14ac:dyDescent="0.2">
      <c r="A20" s="647"/>
      <c r="B20" s="647"/>
      <c r="C20" s="648"/>
      <c r="D20" s="649"/>
      <c r="E20" s="650"/>
      <c r="F20" s="649"/>
      <c r="G20" s="650"/>
      <c r="H20" s="1401">
        <f t="shared" si="0"/>
        <v>0</v>
      </c>
      <c r="I20" s="1402"/>
      <c r="J20" s="645">
        <f t="shared" si="1"/>
        <v>0</v>
      </c>
      <c r="L20" s="1376"/>
      <c r="M20" s="1376"/>
      <c r="N20" s="1376"/>
      <c r="O20" s="1376"/>
      <c r="P20" s="643"/>
      <c r="Q20" s="643"/>
      <c r="R20" s="643"/>
      <c r="S20" s="643"/>
      <c r="T20" s="643"/>
    </row>
    <row r="21" spans="1:20" ht="15.75" hidden="1" customHeight="1" x14ac:dyDescent="0.2">
      <c r="A21" s="647"/>
      <c r="B21" s="647"/>
      <c r="C21" s="648"/>
      <c r="D21" s="649"/>
      <c r="E21" s="650"/>
      <c r="F21" s="649"/>
      <c r="G21" s="650"/>
      <c r="H21" s="1401">
        <f t="shared" si="0"/>
        <v>0</v>
      </c>
      <c r="I21" s="1402"/>
      <c r="J21" s="645">
        <f t="shared" si="1"/>
        <v>0</v>
      </c>
      <c r="L21" s="1376"/>
      <c r="M21" s="1376"/>
      <c r="N21" s="1376"/>
      <c r="O21" s="1376"/>
      <c r="P21" s="643"/>
      <c r="Q21" s="643"/>
      <c r="R21" s="643"/>
      <c r="S21" s="643"/>
      <c r="T21" s="643"/>
    </row>
    <row r="22" spans="1:20" ht="15.75" hidden="1" customHeight="1" x14ac:dyDescent="0.2">
      <c r="A22" s="647"/>
      <c r="B22" s="647"/>
      <c r="C22" s="648"/>
      <c r="D22" s="649"/>
      <c r="E22" s="650"/>
      <c r="F22" s="649"/>
      <c r="G22" s="650"/>
      <c r="H22" s="1401">
        <f t="shared" si="0"/>
        <v>0</v>
      </c>
      <c r="I22" s="1402"/>
      <c r="J22" s="645">
        <f t="shared" si="1"/>
        <v>0</v>
      </c>
      <c r="L22" s="1376"/>
      <c r="M22" s="1376"/>
      <c r="N22" s="1376"/>
      <c r="O22" s="1376"/>
      <c r="P22" s="643"/>
      <c r="Q22" s="643"/>
      <c r="R22" s="643"/>
      <c r="S22" s="643"/>
      <c r="T22" s="643"/>
    </row>
    <row r="23" spans="1:20" ht="15.75" hidden="1" customHeight="1" x14ac:dyDescent="0.2">
      <c r="A23" s="647"/>
      <c r="B23" s="647"/>
      <c r="C23" s="648"/>
      <c r="D23" s="649"/>
      <c r="E23" s="650"/>
      <c r="F23" s="649"/>
      <c r="G23" s="650"/>
      <c r="H23" s="1401">
        <f t="shared" si="0"/>
        <v>0</v>
      </c>
      <c r="I23" s="1402"/>
      <c r="J23" s="645">
        <f t="shared" si="1"/>
        <v>0</v>
      </c>
      <c r="L23" s="1376"/>
      <c r="M23" s="1376"/>
      <c r="N23" s="1376"/>
      <c r="O23" s="1376"/>
      <c r="P23" s="643"/>
      <c r="Q23" s="643"/>
      <c r="R23" s="643"/>
      <c r="S23" s="643"/>
      <c r="T23" s="643"/>
    </row>
    <row r="24" spans="1:20" ht="15.75" hidden="1" customHeight="1" x14ac:dyDescent="0.2">
      <c r="A24" s="647"/>
      <c r="B24" s="647"/>
      <c r="C24" s="648"/>
      <c r="D24" s="649"/>
      <c r="E24" s="650"/>
      <c r="F24" s="649"/>
      <c r="G24" s="650"/>
      <c r="H24" s="1401">
        <f t="shared" si="0"/>
        <v>0</v>
      </c>
      <c r="I24" s="1402"/>
      <c r="J24" s="645">
        <f t="shared" si="1"/>
        <v>0</v>
      </c>
      <c r="L24" s="1376"/>
      <c r="M24" s="1376"/>
      <c r="N24" s="1376"/>
      <c r="O24" s="1376"/>
      <c r="P24" s="643"/>
      <c r="Q24" s="643"/>
      <c r="R24" s="643"/>
      <c r="S24" s="643"/>
      <c r="T24" s="643"/>
    </row>
    <row r="25" spans="1:20" ht="15.75" hidden="1" customHeight="1" x14ac:dyDescent="0.2">
      <c r="A25" s="647"/>
      <c r="B25" s="647"/>
      <c r="C25" s="648"/>
      <c r="D25" s="649"/>
      <c r="E25" s="650"/>
      <c r="F25" s="649"/>
      <c r="G25" s="650"/>
      <c r="H25" s="1401">
        <f t="shared" si="0"/>
        <v>0</v>
      </c>
      <c r="I25" s="1402"/>
      <c r="J25" s="645">
        <f t="shared" si="1"/>
        <v>0</v>
      </c>
      <c r="L25" s="1376"/>
      <c r="M25" s="1376"/>
      <c r="N25" s="1376"/>
      <c r="O25" s="1376"/>
      <c r="P25" s="643"/>
      <c r="Q25" s="643"/>
      <c r="R25" s="643"/>
      <c r="S25" s="643"/>
      <c r="T25" s="643"/>
    </row>
    <row r="26" spans="1:20" ht="15.75" hidden="1" customHeight="1" x14ac:dyDescent="0.2">
      <c r="A26" s="647"/>
      <c r="B26" s="647"/>
      <c r="C26" s="648"/>
      <c r="D26" s="649"/>
      <c r="E26" s="650"/>
      <c r="F26" s="649"/>
      <c r="G26" s="650"/>
      <c r="H26" s="1401">
        <f t="shared" si="0"/>
        <v>0</v>
      </c>
      <c r="I26" s="1402"/>
      <c r="J26" s="645">
        <f t="shared" si="1"/>
        <v>0</v>
      </c>
      <c r="L26" s="1376"/>
      <c r="M26" s="1376"/>
      <c r="N26" s="1376"/>
      <c r="O26" s="1376"/>
      <c r="P26" s="643"/>
      <c r="Q26" s="643"/>
      <c r="R26" s="643"/>
      <c r="S26" s="643"/>
      <c r="T26" s="643"/>
    </row>
    <row r="27" spans="1:20" ht="15.75" hidden="1" customHeight="1" x14ac:dyDescent="0.2">
      <c r="A27" s="647"/>
      <c r="B27" s="647"/>
      <c r="C27" s="648"/>
      <c r="D27" s="649"/>
      <c r="E27" s="650"/>
      <c r="F27" s="649"/>
      <c r="G27" s="650"/>
      <c r="H27" s="1401">
        <f t="shared" si="0"/>
        <v>0</v>
      </c>
      <c r="I27" s="1402"/>
      <c r="J27" s="645">
        <f t="shared" si="1"/>
        <v>0</v>
      </c>
      <c r="L27" s="1376"/>
      <c r="M27" s="1376"/>
      <c r="N27" s="1376"/>
      <c r="O27" s="1376"/>
      <c r="P27" s="643"/>
      <c r="Q27" s="643"/>
      <c r="R27" s="643"/>
      <c r="S27" s="643"/>
      <c r="T27" s="643"/>
    </row>
    <row r="28" spans="1:20" ht="15.75" hidden="1" customHeight="1" x14ac:dyDescent="0.2">
      <c r="A28" s="647"/>
      <c r="B28" s="647"/>
      <c r="C28" s="648"/>
      <c r="D28" s="649"/>
      <c r="E28" s="650"/>
      <c r="F28" s="649"/>
      <c r="G28" s="650"/>
      <c r="H28" s="1401">
        <f t="shared" si="0"/>
        <v>0</v>
      </c>
      <c r="I28" s="1402"/>
      <c r="J28" s="645">
        <f t="shared" si="1"/>
        <v>0</v>
      </c>
      <c r="L28" s="1376"/>
      <c r="M28" s="1376"/>
      <c r="N28" s="1376"/>
      <c r="O28" s="1376"/>
      <c r="P28" s="643"/>
      <c r="Q28" s="643"/>
      <c r="R28" s="643"/>
      <c r="S28" s="643"/>
      <c r="T28" s="643"/>
    </row>
    <row r="29" spans="1:20" ht="15.75" hidden="1" customHeight="1" x14ac:dyDescent="0.2">
      <c r="A29" s="647"/>
      <c r="B29" s="647"/>
      <c r="C29" s="648"/>
      <c r="D29" s="649"/>
      <c r="E29" s="650"/>
      <c r="F29" s="649"/>
      <c r="G29" s="650"/>
      <c r="H29" s="1401">
        <f t="shared" si="0"/>
        <v>0</v>
      </c>
      <c r="I29" s="1402"/>
      <c r="J29" s="645">
        <f t="shared" si="1"/>
        <v>0</v>
      </c>
      <c r="L29" s="1376"/>
      <c r="M29" s="1376"/>
      <c r="N29" s="1376"/>
      <c r="O29" s="1376"/>
      <c r="P29" s="643"/>
      <c r="Q29" s="643"/>
      <c r="R29" s="643"/>
      <c r="S29" s="643"/>
      <c r="T29" s="643"/>
    </row>
    <row r="30" spans="1:20" ht="15.75" hidden="1" customHeight="1" x14ac:dyDescent="0.2">
      <c r="A30" s="647"/>
      <c r="B30" s="647"/>
      <c r="C30" s="648"/>
      <c r="D30" s="649"/>
      <c r="E30" s="650"/>
      <c r="F30" s="649"/>
      <c r="G30" s="650"/>
      <c r="H30" s="1401">
        <f t="shared" si="0"/>
        <v>0</v>
      </c>
      <c r="I30" s="1402"/>
      <c r="J30" s="645">
        <f t="shared" si="1"/>
        <v>0</v>
      </c>
      <c r="L30" s="1376"/>
      <c r="M30" s="1376"/>
      <c r="N30" s="1376"/>
      <c r="O30" s="1376"/>
      <c r="P30" s="643"/>
      <c r="Q30" s="643"/>
      <c r="R30" s="643"/>
      <c r="S30" s="643"/>
      <c r="T30" s="643"/>
    </row>
    <row r="31" spans="1:20" ht="15.75" hidden="1" customHeight="1" x14ac:dyDescent="0.2">
      <c r="A31" s="647"/>
      <c r="B31" s="647"/>
      <c r="C31" s="648"/>
      <c r="D31" s="649"/>
      <c r="E31" s="650"/>
      <c r="F31" s="649"/>
      <c r="G31" s="650"/>
      <c r="H31" s="1401">
        <f t="shared" si="0"/>
        <v>0</v>
      </c>
      <c r="I31" s="1402"/>
      <c r="J31" s="645">
        <f t="shared" si="1"/>
        <v>0</v>
      </c>
      <c r="L31" s="1376"/>
      <c r="M31" s="1376"/>
      <c r="N31" s="1376"/>
      <c r="O31" s="1376"/>
      <c r="P31" s="643"/>
      <c r="Q31" s="643"/>
      <c r="R31" s="643"/>
      <c r="S31" s="643"/>
      <c r="T31" s="643"/>
    </row>
    <row r="32" spans="1:20" ht="15.75" hidden="1" customHeight="1" x14ac:dyDescent="0.2">
      <c r="A32" s="647"/>
      <c r="B32" s="647"/>
      <c r="C32" s="648"/>
      <c r="D32" s="649"/>
      <c r="E32" s="650"/>
      <c r="F32" s="649"/>
      <c r="G32" s="650"/>
      <c r="H32" s="1401">
        <f t="shared" si="0"/>
        <v>0</v>
      </c>
      <c r="I32" s="1402"/>
      <c r="J32" s="645">
        <f t="shared" si="1"/>
        <v>0</v>
      </c>
      <c r="L32" s="1376"/>
      <c r="M32" s="1376"/>
      <c r="N32" s="1376"/>
      <c r="O32" s="1376"/>
      <c r="P32" s="643"/>
      <c r="Q32" s="643"/>
      <c r="R32" s="643"/>
      <c r="S32" s="643"/>
      <c r="T32" s="643"/>
    </row>
    <row r="33" spans="1:20" ht="15.75" hidden="1" customHeight="1" x14ac:dyDescent="0.2">
      <c r="A33" s="647"/>
      <c r="B33" s="647"/>
      <c r="C33" s="648"/>
      <c r="D33" s="649"/>
      <c r="E33" s="650"/>
      <c r="F33" s="649"/>
      <c r="G33" s="650"/>
      <c r="H33" s="1401">
        <f t="shared" si="0"/>
        <v>0</v>
      </c>
      <c r="I33" s="1402"/>
      <c r="J33" s="645">
        <f t="shared" si="1"/>
        <v>0</v>
      </c>
      <c r="L33" s="1376"/>
      <c r="M33" s="1376"/>
      <c r="N33" s="1376"/>
      <c r="O33" s="1376"/>
      <c r="P33" s="643"/>
      <c r="Q33" s="643"/>
      <c r="R33" s="643"/>
      <c r="S33" s="643"/>
      <c r="T33" s="643"/>
    </row>
    <row r="34" spans="1:20" ht="15.75" hidden="1" customHeight="1" x14ac:dyDescent="0.2">
      <c r="A34" s="647"/>
      <c r="B34" s="647"/>
      <c r="C34" s="648"/>
      <c r="D34" s="649"/>
      <c r="E34" s="650"/>
      <c r="F34" s="649"/>
      <c r="G34" s="650"/>
      <c r="H34" s="1401">
        <f t="shared" si="0"/>
        <v>0</v>
      </c>
      <c r="I34" s="1402"/>
      <c r="J34" s="645">
        <f t="shared" si="1"/>
        <v>0</v>
      </c>
      <c r="L34" s="1376"/>
      <c r="M34" s="1376"/>
      <c r="N34" s="1376"/>
      <c r="O34" s="1376"/>
      <c r="P34" s="643"/>
      <c r="Q34" s="643"/>
      <c r="R34" s="643"/>
      <c r="S34" s="643"/>
      <c r="T34" s="643"/>
    </row>
    <row r="35" spans="1:20" ht="15.75" hidden="1" customHeight="1" x14ac:dyDescent="0.2">
      <c r="A35" s="647"/>
      <c r="B35" s="647"/>
      <c r="C35" s="648"/>
      <c r="D35" s="649"/>
      <c r="E35" s="650"/>
      <c r="F35" s="649"/>
      <c r="G35" s="650"/>
      <c r="H35" s="1401">
        <f t="shared" si="0"/>
        <v>0</v>
      </c>
      <c r="I35" s="1402"/>
      <c r="J35" s="645">
        <f t="shared" si="1"/>
        <v>0</v>
      </c>
      <c r="L35" s="1376"/>
      <c r="M35" s="1376"/>
      <c r="N35" s="1376"/>
      <c r="O35" s="1376"/>
      <c r="P35" s="643"/>
      <c r="Q35" s="643"/>
      <c r="R35" s="643"/>
      <c r="S35" s="643"/>
      <c r="T35" s="643"/>
    </row>
    <row r="36" spans="1:20" ht="15.75" hidden="1" customHeight="1" x14ac:dyDescent="0.2">
      <c r="A36" s="647"/>
      <c r="B36" s="647"/>
      <c r="C36" s="648"/>
      <c r="D36" s="649"/>
      <c r="E36" s="650"/>
      <c r="F36" s="649"/>
      <c r="G36" s="650"/>
      <c r="H36" s="1401">
        <f t="shared" si="0"/>
        <v>0</v>
      </c>
      <c r="I36" s="1402"/>
      <c r="J36" s="645">
        <f t="shared" si="1"/>
        <v>0</v>
      </c>
      <c r="L36" s="1376"/>
      <c r="M36" s="1376"/>
      <c r="N36" s="1376"/>
      <c r="O36" s="1376"/>
      <c r="P36" s="643"/>
      <c r="Q36" s="643"/>
      <c r="R36" s="643"/>
      <c r="S36" s="643"/>
      <c r="T36" s="643"/>
    </row>
    <row r="37" spans="1:20" ht="15.75" hidden="1" customHeight="1" x14ac:dyDescent="0.2">
      <c r="A37" s="647"/>
      <c r="B37" s="647"/>
      <c r="C37" s="648"/>
      <c r="D37" s="649"/>
      <c r="E37" s="650"/>
      <c r="F37" s="649"/>
      <c r="G37" s="650"/>
      <c r="H37" s="1401">
        <f t="shared" si="0"/>
        <v>0</v>
      </c>
      <c r="I37" s="1402"/>
      <c r="J37" s="645">
        <f t="shared" si="1"/>
        <v>0</v>
      </c>
      <c r="L37" s="1376"/>
      <c r="M37" s="1376"/>
      <c r="N37" s="1376"/>
      <c r="O37" s="1376"/>
      <c r="P37" s="643"/>
      <c r="Q37" s="643"/>
      <c r="R37" s="643"/>
      <c r="S37" s="643"/>
      <c r="T37" s="643"/>
    </row>
    <row r="38" spans="1:20" ht="15.75" hidden="1" customHeight="1" x14ac:dyDescent="0.2">
      <c r="A38" s="647"/>
      <c r="B38" s="647"/>
      <c r="C38" s="648"/>
      <c r="D38" s="649"/>
      <c r="E38" s="650"/>
      <c r="F38" s="649"/>
      <c r="G38" s="650"/>
      <c r="H38" s="1401">
        <f t="shared" si="0"/>
        <v>0</v>
      </c>
      <c r="I38" s="1402"/>
      <c r="J38" s="645">
        <f t="shared" si="1"/>
        <v>0</v>
      </c>
      <c r="L38" s="1376"/>
      <c r="M38" s="1376"/>
      <c r="N38" s="1376"/>
      <c r="O38" s="1376"/>
      <c r="P38" s="643"/>
      <c r="Q38" s="643"/>
      <c r="R38" s="643"/>
      <c r="S38" s="643"/>
      <c r="T38" s="643"/>
    </row>
    <row r="39" spans="1:20" ht="15.75" hidden="1" customHeight="1" x14ac:dyDescent="0.2">
      <c r="A39" s="647"/>
      <c r="B39" s="647"/>
      <c r="C39" s="648"/>
      <c r="D39" s="649"/>
      <c r="E39" s="650"/>
      <c r="F39" s="649"/>
      <c r="G39" s="650"/>
      <c r="H39" s="1401">
        <f t="shared" si="0"/>
        <v>0</v>
      </c>
      <c r="I39" s="1402"/>
      <c r="J39" s="645">
        <f t="shared" si="1"/>
        <v>0</v>
      </c>
      <c r="L39" s="1376"/>
      <c r="M39" s="1376"/>
      <c r="N39" s="1376"/>
      <c r="O39" s="1376"/>
      <c r="P39" s="643"/>
      <c r="Q39" s="643"/>
      <c r="R39" s="643"/>
      <c r="S39" s="643"/>
      <c r="T39" s="643"/>
    </row>
    <row r="40" spans="1:20" ht="15.75" hidden="1" customHeight="1" x14ac:dyDescent="0.2">
      <c r="A40" s="647"/>
      <c r="B40" s="647"/>
      <c r="C40" s="648"/>
      <c r="D40" s="649"/>
      <c r="E40" s="650"/>
      <c r="F40" s="649"/>
      <c r="G40" s="650"/>
      <c r="H40" s="1401">
        <f t="shared" si="0"/>
        <v>0</v>
      </c>
      <c r="I40" s="1402"/>
      <c r="J40" s="645">
        <f t="shared" si="1"/>
        <v>0</v>
      </c>
      <c r="L40" s="1376"/>
      <c r="M40" s="1376"/>
      <c r="N40" s="1376"/>
      <c r="O40" s="1376"/>
      <c r="P40" s="643"/>
      <c r="Q40" s="643"/>
      <c r="R40" s="643"/>
      <c r="S40" s="643"/>
      <c r="T40" s="643"/>
    </row>
    <row r="41" spans="1:20" ht="15.75" hidden="1" customHeight="1" x14ac:dyDescent="0.2">
      <c r="A41" s="647"/>
      <c r="B41" s="647"/>
      <c r="C41" s="648"/>
      <c r="D41" s="649"/>
      <c r="E41" s="650"/>
      <c r="F41" s="649"/>
      <c r="G41" s="650"/>
      <c r="H41" s="1401">
        <f t="shared" si="0"/>
        <v>0</v>
      </c>
      <c r="I41" s="1402"/>
      <c r="J41" s="645">
        <f t="shared" si="1"/>
        <v>0</v>
      </c>
      <c r="L41" s="1376"/>
      <c r="M41" s="1376"/>
      <c r="N41" s="1376"/>
      <c r="O41" s="1376"/>
      <c r="P41" s="643"/>
      <c r="Q41" s="643"/>
      <c r="R41" s="643"/>
      <c r="S41" s="643"/>
      <c r="T41" s="643"/>
    </row>
    <row r="42" spans="1:20" ht="15.75" hidden="1" customHeight="1" x14ac:dyDescent="0.2">
      <c r="A42" s="647"/>
      <c r="B42" s="647"/>
      <c r="C42" s="648"/>
      <c r="D42" s="649"/>
      <c r="E42" s="650"/>
      <c r="F42" s="649"/>
      <c r="G42" s="650"/>
      <c r="H42" s="1401">
        <f t="shared" si="0"/>
        <v>0</v>
      </c>
      <c r="I42" s="1402"/>
      <c r="J42" s="645">
        <f t="shared" si="1"/>
        <v>0</v>
      </c>
      <c r="L42" s="1376"/>
      <c r="M42" s="1376"/>
      <c r="N42" s="1376"/>
      <c r="O42" s="1376"/>
      <c r="P42" s="643"/>
      <c r="Q42" s="643"/>
      <c r="R42" s="643"/>
      <c r="S42" s="643"/>
      <c r="T42" s="643"/>
    </row>
    <row r="43" spans="1:20" ht="15.75" hidden="1" customHeight="1" x14ac:dyDescent="0.2">
      <c r="A43" s="647"/>
      <c r="B43" s="647"/>
      <c r="C43" s="648"/>
      <c r="D43" s="649"/>
      <c r="E43" s="650"/>
      <c r="F43" s="649"/>
      <c r="G43" s="650"/>
      <c r="H43" s="1401">
        <f t="shared" si="0"/>
        <v>0</v>
      </c>
      <c r="I43" s="1402"/>
      <c r="J43" s="645">
        <f t="shared" si="1"/>
        <v>0</v>
      </c>
      <c r="L43" s="1376"/>
      <c r="M43" s="1376"/>
      <c r="N43" s="1376"/>
      <c r="O43" s="1376"/>
      <c r="P43" s="643"/>
      <c r="Q43" s="643"/>
      <c r="R43" s="643"/>
      <c r="S43" s="643"/>
      <c r="T43" s="643"/>
    </row>
    <row r="44" spans="1:20" ht="15.75" hidden="1" customHeight="1" x14ac:dyDescent="0.2">
      <c r="A44" s="647"/>
      <c r="B44" s="647"/>
      <c r="C44" s="648"/>
      <c r="D44" s="649"/>
      <c r="E44" s="650"/>
      <c r="F44" s="649"/>
      <c r="G44" s="650"/>
      <c r="H44" s="1401">
        <f t="shared" si="0"/>
        <v>0</v>
      </c>
      <c r="I44" s="1402"/>
      <c r="J44" s="645">
        <f t="shared" si="1"/>
        <v>0</v>
      </c>
      <c r="L44" s="1376"/>
      <c r="M44" s="1376"/>
      <c r="N44" s="1376"/>
      <c r="O44" s="1376"/>
      <c r="P44" s="643"/>
      <c r="Q44" s="643"/>
      <c r="R44" s="643"/>
      <c r="S44" s="643"/>
      <c r="T44" s="643"/>
    </row>
    <row r="45" spans="1:20" ht="15.75" hidden="1" customHeight="1" x14ac:dyDescent="0.2">
      <c r="A45" s="647"/>
      <c r="B45" s="647"/>
      <c r="C45" s="648"/>
      <c r="D45" s="649"/>
      <c r="E45" s="650"/>
      <c r="F45" s="649"/>
      <c r="G45" s="650"/>
      <c r="H45" s="1401">
        <f t="shared" si="0"/>
        <v>0</v>
      </c>
      <c r="I45" s="1402"/>
      <c r="J45" s="645">
        <f t="shared" si="1"/>
        <v>0</v>
      </c>
      <c r="L45" s="1376"/>
      <c r="M45" s="1376"/>
      <c r="N45" s="1376"/>
      <c r="O45" s="1376"/>
      <c r="P45" s="643"/>
      <c r="Q45" s="643"/>
      <c r="R45" s="643"/>
      <c r="S45" s="643"/>
      <c r="T45" s="643"/>
    </row>
    <row r="46" spans="1:20" ht="15.75" hidden="1" customHeight="1" x14ac:dyDescent="0.2">
      <c r="A46" s="647"/>
      <c r="B46" s="647"/>
      <c r="C46" s="648"/>
      <c r="D46" s="649"/>
      <c r="E46" s="650"/>
      <c r="F46" s="649"/>
      <c r="G46" s="650"/>
      <c r="H46" s="1401">
        <f t="shared" si="0"/>
        <v>0</v>
      </c>
      <c r="I46" s="1402"/>
      <c r="J46" s="645">
        <f t="shared" si="1"/>
        <v>0</v>
      </c>
      <c r="L46" s="1376"/>
      <c r="M46" s="1376"/>
      <c r="N46" s="1376"/>
      <c r="O46" s="1376"/>
      <c r="P46" s="643"/>
      <c r="Q46" s="643"/>
      <c r="R46" s="643"/>
      <c r="S46" s="643"/>
      <c r="T46" s="643"/>
    </row>
    <row r="47" spans="1:20" ht="15.75" hidden="1" customHeight="1" x14ac:dyDescent="0.2">
      <c r="A47" s="647"/>
      <c r="B47" s="647"/>
      <c r="C47" s="648"/>
      <c r="D47" s="649"/>
      <c r="E47" s="650"/>
      <c r="F47" s="649"/>
      <c r="G47" s="650"/>
      <c r="H47" s="1401">
        <f t="shared" si="0"/>
        <v>0</v>
      </c>
      <c r="I47" s="1402"/>
      <c r="J47" s="645">
        <f t="shared" si="1"/>
        <v>0</v>
      </c>
      <c r="L47" s="1376"/>
      <c r="M47" s="1376"/>
      <c r="N47" s="1376"/>
      <c r="O47" s="1376"/>
      <c r="P47" s="643"/>
      <c r="Q47" s="643"/>
      <c r="R47" s="643"/>
      <c r="S47" s="643"/>
      <c r="T47" s="643"/>
    </row>
    <row r="48" spans="1:20" ht="15.75" hidden="1" customHeight="1" x14ac:dyDescent="0.2">
      <c r="A48" s="647"/>
      <c r="B48" s="647"/>
      <c r="C48" s="648"/>
      <c r="D48" s="649"/>
      <c r="E48" s="650"/>
      <c r="F48" s="649"/>
      <c r="G48" s="650"/>
      <c r="H48" s="1401">
        <f t="shared" si="0"/>
        <v>0</v>
      </c>
      <c r="I48" s="1402"/>
      <c r="J48" s="645">
        <f t="shared" si="1"/>
        <v>0</v>
      </c>
      <c r="L48" s="1376"/>
      <c r="M48" s="1376"/>
      <c r="N48" s="1376"/>
      <c r="O48" s="1376"/>
      <c r="P48" s="643"/>
      <c r="Q48" s="643"/>
      <c r="R48" s="643"/>
      <c r="S48" s="643"/>
      <c r="T48" s="643"/>
    </row>
    <row r="49" spans="1:20" ht="15.75" hidden="1" customHeight="1" x14ac:dyDescent="0.2">
      <c r="A49" s="647"/>
      <c r="B49" s="647"/>
      <c r="C49" s="648"/>
      <c r="D49" s="649"/>
      <c r="E49" s="650"/>
      <c r="F49" s="649"/>
      <c r="G49" s="650"/>
      <c r="H49" s="1401">
        <f t="shared" si="0"/>
        <v>0</v>
      </c>
      <c r="I49" s="1402"/>
      <c r="J49" s="645">
        <f t="shared" si="1"/>
        <v>0</v>
      </c>
      <c r="L49" s="1376"/>
      <c r="M49" s="1376"/>
      <c r="N49" s="1376"/>
      <c r="O49" s="1376"/>
      <c r="P49" s="643"/>
      <c r="Q49" s="643"/>
      <c r="R49" s="643"/>
      <c r="S49" s="643"/>
      <c r="T49" s="643"/>
    </row>
    <row r="50" spans="1:20" ht="15.75" hidden="1" customHeight="1" x14ac:dyDescent="0.2">
      <c r="A50" s="647"/>
      <c r="B50" s="647"/>
      <c r="C50" s="648"/>
      <c r="D50" s="649"/>
      <c r="E50" s="650"/>
      <c r="F50" s="649"/>
      <c r="G50" s="650"/>
      <c r="H50" s="1401">
        <f t="shared" si="0"/>
        <v>0</v>
      </c>
      <c r="I50" s="1402"/>
      <c r="J50" s="645">
        <f t="shared" si="1"/>
        <v>0</v>
      </c>
      <c r="L50" s="1376"/>
      <c r="M50" s="1376"/>
      <c r="N50" s="1376"/>
      <c r="O50" s="1376"/>
      <c r="P50" s="643"/>
      <c r="Q50" s="643"/>
      <c r="R50" s="643"/>
      <c r="S50" s="643"/>
      <c r="T50" s="643"/>
    </row>
    <row r="51" spans="1:20" ht="15.75" hidden="1" customHeight="1" x14ac:dyDescent="0.2">
      <c r="A51" s="647"/>
      <c r="B51" s="647"/>
      <c r="C51" s="648"/>
      <c r="D51" s="649"/>
      <c r="E51" s="650"/>
      <c r="F51" s="649"/>
      <c r="G51" s="650"/>
      <c r="H51" s="1401">
        <f t="shared" si="0"/>
        <v>0</v>
      </c>
      <c r="I51" s="1402"/>
      <c r="J51" s="645">
        <f t="shared" si="1"/>
        <v>0</v>
      </c>
      <c r="L51" s="1376"/>
      <c r="M51" s="1376"/>
      <c r="N51" s="1376"/>
      <c r="O51" s="1376"/>
      <c r="P51" s="643"/>
      <c r="Q51" s="643"/>
      <c r="R51" s="643"/>
      <c r="S51" s="643"/>
      <c r="T51" s="643"/>
    </row>
    <row r="52" spans="1:20" ht="15.75" hidden="1" customHeight="1" x14ac:dyDescent="0.2">
      <c r="A52" s="647"/>
      <c r="B52" s="647"/>
      <c r="C52" s="648"/>
      <c r="D52" s="649"/>
      <c r="E52" s="650"/>
      <c r="F52" s="649"/>
      <c r="G52" s="650"/>
      <c r="H52" s="1401">
        <f t="shared" si="0"/>
        <v>0</v>
      </c>
      <c r="I52" s="1402"/>
      <c r="J52" s="645">
        <f t="shared" si="1"/>
        <v>0</v>
      </c>
      <c r="L52" s="1376"/>
      <c r="M52" s="1376"/>
      <c r="N52" s="1376"/>
      <c r="O52" s="1376"/>
      <c r="P52" s="643"/>
      <c r="Q52" s="643"/>
      <c r="R52" s="643"/>
      <c r="S52" s="643"/>
      <c r="T52" s="643"/>
    </row>
    <row r="53" spans="1:20" ht="15.75" hidden="1" customHeight="1" x14ac:dyDescent="0.2">
      <c r="A53" s="647"/>
      <c r="B53" s="647"/>
      <c r="C53" s="648"/>
      <c r="D53" s="649"/>
      <c r="E53" s="650"/>
      <c r="F53" s="649"/>
      <c r="G53" s="650"/>
      <c r="H53" s="1401">
        <f t="shared" si="0"/>
        <v>0</v>
      </c>
      <c r="I53" s="1402"/>
      <c r="J53" s="645">
        <f t="shared" si="1"/>
        <v>0</v>
      </c>
      <c r="L53" s="1376"/>
      <c r="M53" s="1376"/>
      <c r="N53" s="1376"/>
      <c r="O53" s="1376"/>
      <c r="P53" s="643"/>
      <c r="Q53" s="643"/>
      <c r="R53" s="643"/>
      <c r="S53" s="643"/>
      <c r="T53" s="643"/>
    </row>
    <row r="54" spans="1:20" ht="15.75" hidden="1" customHeight="1" x14ac:dyDescent="0.2">
      <c r="A54" s="647"/>
      <c r="B54" s="647"/>
      <c r="C54" s="648"/>
      <c r="D54" s="649"/>
      <c r="E54" s="650"/>
      <c r="F54" s="649"/>
      <c r="G54" s="650"/>
      <c r="H54" s="1401">
        <f t="shared" si="0"/>
        <v>0</v>
      </c>
      <c r="I54" s="1402"/>
      <c r="J54" s="645">
        <f t="shared" si="1"/>
        <v>0</v>
      </c>
      <c r="L54" s="1376"/>
      <c r="M54" s="1376"/>
      <c r="N54" s="1376"/>
      <c r="O54" s="1376"/>
      <c r="P54" s="643"/>
      <c r="Q54" s="643"/>
      <c r="R54" s="643"/>
      <c r="S54" s="643"/>
      <c r="T54" s="643"/>
    </row>
    <row r="55" spans="1:20" ht="15.75" hidden="1" customHeight="1" x14ac:dyDescent="0.2">
      <c r="A55" s="647"/>
      <c r="B55" s="647"/>
      <c r="C55" s="648"/>
      <c r="D55" s="649"/>
      <c r="E55" s="650"/>
      <c r="F55" s="649"/>
      <c r="G55" s="650"/>
      <c r="H55" s="1401">
        <f t="shared" si="0"/>
        <v>0</v>
      </c>
      <c r="I55" s="1402"/>
      <c r="J55" s="645">
        <f t="shared" si="1"/>
        <v>0</v>
      </c>
      <c r="L55" s="1376"/>
      <c r="M55" s="1376"/>
      <c r="N55" s="1376"/>
      <c r="O55" s="1376"/>
      <c r="P55" s="643"/>
      <c r="Q55" s="643"/>
      <c r="R55" s="643"/>
      <c r="S55" s="643"/>
      <c r="T55" s="643"/>
    </row>
    <row r="56" spans="1:20" ht="15.75" hidden="1" customHeight="1" x14ac:dyDescent="0.2">
      <c r="A56" s="647"/>
      <c r="B56" s="647"/>
      <c r="C56" s="648"/>
      <c r="D56" s="649"/>
      <c r="E56" s="650"/>
      <c r="F56" s="649"/>
      <c r="G56" s="650"/>
      <c r="H56" s="1401">
        <f t="shared" si="0"/>
        <v>0</v>
      </c>
      <c r="I56" s="1402"/>
      <c r="J56" s="645">
        <f t="shared" si="1"/>
        <v>0</v>
      </c>
      <c r="L56" s="1376"/>
      <c r="M56" s="1376"/>
      <c r="N56" s="1376"/>
      <c r="O56" s="1376"/>
      <c r="P56" s="643"/>
      <c r="Q56" s="643"/>
      <c r="R56" s="643"/>
      <c r="S56" s="643"/>
      <c r="T56" s="643"/>
    </row>
    <row r="57" spans="1:20" ht="15.75" hidden="1" customHeight="1" x14ac:dyDescent="0.2">
      <c r="A57" s="647"/>
      <c r="B57" s="647"/>
      <c r="C57" s="648"/>
      <c r="D57" s="649"/>
      <c r="E57" s="650"/>
      <c r="F57" s="649"/>
      <c r="G57" s="650"/>
      <c r="H57" s="1401">
        <f t="shared" si="0"/>
        <v>0</v>
      </c>
      <c r="I57" s="1402"/>
      <c r="J57" s="645">
        <f t="shared" si="1"/>
        <v>0</v>
      </c>
      <c r="L57" s="1376"/>
      <c r="M57" s="1376"/>
      <c r="N57" s="1376"/>
      <c r="O57" s="1376"/>
      <c r="P57" s="643"/>
      <c r="Q57" s="643"/>
      <c r="R57" s="643"/>
      <c r="S57" s="643"/>
      <c r="T57" s="643"/>
    </row>
    <row r="58" spans="1:20" ht="15.75" hidden="1" customHeight="1" x14ac:dyDescent="0.2">
      <c r="A58" s="647"/>
      <c r="B58" s="647"/>
      <c r="C58" s="648"/>
      <c r="D58" s="649"/>
      <c r="E58" s="650"/>
      <c r="F58" s="649"/>
      <c r="G58" s="650"/>
      <c r="H58" s="1401">
        <f t="shared" si="0"/>
        <v>0</v>
      </c>
      <c r="I58" s="1402"/>
      <c r="J58" s="645">
        <f t="shared" si="1"/>
        <v>0</v>
      </c>
      <c r="L58" s="1376"/>
      <c r="M58" s="1376"/>
      <c r="N58" s="1376"/>
      <c r="O58" s="1376"/>
      <c r="P58" s="643"/>
      <c r="Q58" s="643"/>
      <c r="R58" s="643"/>
      <c r="S58" s="643"/>
      <c r="T58" s="643"/>
    </row>
    <row r="59" spans="1:20" ht="15.75" hidden="1" customHeight="1" x14ac:dyDescent="0.2">
      <c r="A59" s="647"/>
      <c r="B59" s="647"/>
      <c r="C59" s="648"/>
      <c r="D59" s="649"/>
      <c r="E59" s="650"/>
      <c r="F59" s="649"/>
      <c r="G59" s="650"/>
      <c r="H59" s="1401">
        <f t="shared" si="0"/>
        <v>0</v>
      </c>
      <c r="I59" s="1402"/>
      <c r="J59" s="645">
        <f t="shared" si="1"/>
        <v>0</v>
      </c>
      <c r="L59" s="1376"/>
      <c r="M59" s="1376"/>
      <c r="N59" s="1376"/>
      <c r="O59" s="1376"/>
      <c r="P59" s="643"/>
      <c r="Q59" s="643"/>
      <c r="R59" s="643"/>
      <c r="S59" s="643"/>
      <c r="T59" s="643"/>
    </row>
    <row r="60" spans="1:20" ht="15.75" hidden="1" customHeight="1" x14ac:dyDescent="0.2">
      <c r="A60" s="647"/>
      <c r="B60" s="647"/>
      <c r="C60" s="648"/>
      <c r="D60" s="649"/>
      <c r="E60" s="650"/>
      <c r="F60" s="649"/>
      <c r="G60" s="650"/>
      <c r="H60" s="1401">
        <f t="shared" si="0"/>
        <v>0</v>
      </c>
      <c r="I60" s="1402"/>
      <c r="J60" s="645">
        <f t="shared" si="1"/>
        <v>0</v>
      </c>
      <c r="L60" s="1376"/>
      <c r="M60" s="1376"/>
      <c r="N60" s="1376"/>
      <c r="O60" s="1376"/>
      <c r="P60" s="643"/>
      <c r="Q60" s="643"/>
      <c r="R60" s="643"/>
      <c r="S60" s="643"/>
      <c r="T60" s="643"/>
    </row>
    <row r="61" spans="1:20" ht="15.75" hidden="1" customHeight="1" x14ac:dyDescent="0.2">
      <c r="A61" s="647"/>
      <c r="B61" s="647"/>
      <c r="C61" s="648"/>
      <c r="D61" s="649"/>
      <c r="E61" s="650"/>
      <c r="F61" s="649"/>
      <c r="G61" s="650"/>
      <c r="H61" s="1401">
        <f t="shared" si="0"/>
        <v>0</v>
      </c>
      <c r="I61" s="1402"/>
      <c r="J61" s="645">
        <f t="shared" si="1"/>
        <v>0</v>
      </c>
      <c r="L61" s="1376"/>
      <c r="M61" s="1376"/>
      <c r="N61" s="1376"/>
      <c r="O61" s="1376"/>
      <c r="P61" s="643"/>
      <c r="Q61" s="643"/>
      <c r="R61" s="643"/>
      <c r="S61" s="643"/>
      <c r="T61" s="643"/>
    </row>
    <row r="62" spans="1:20" ht="15.75" hidden="1" customHeight="1" x14ac:dyDescent="0.2">
      <c r="A62" s="647"/>
      <c r="B62" s="647"/>
      <c r="C62" s="648"/>
      <c r="D62" s="649"/>
      <c r="E62" s="650"/>
      <c r="F62" s="649"/>
      <c r="G62" s="650"/>
      <c r="H62" s="1401">
        <f t="shared" si="0"/>
        <v>0</v>
      </c>
      <c r="I62" s="1402"/>
      <c r="J62" s="645">
        <f t="shared" si="1"/>
        <v>0</v>
      </c>
      <c r="L62" s="1376"/>
      <c r="M62" s="1376"/>
      <c r="N62" s="1376"/>
      <c r="O62" s="1376"/>
      <c r="P62" s="643"/>
      <c r="Q62" s="643"/>
      <c r="R62" s="643"/>
      <c r="S62" s="643"/>
      <c r="T62" s="643"/>
    </row>
    <row r="63" spans="1:20" ht="15.75" hidden="1" customHeight="1" x14ac:dyDescent="0.2">
      <c r="A63" s="647"/>
      <c r="B63" s="647"/>
      <c r="C63" s="648"/>
      <c r="D63" s="649"/>
      <c r="E63" s="650"/>
      <c r="F63" s="649"/>
      <c r="G63" s="650"/>
      <c r="H63" s="1401">
        <f t="shared" si="0"/>
        <v>0</v>
      </c>
      <c r="I63" s="1402"/>
      <c r="J63" s="645">
        <f t="shared" si="1"/>
        <v>0</v>
      </c>
      <c r="L63" s="1376"/>
      <c r="M63" s="1376"/>
      <c r="N63" s="1376"/>
      <c r="O63" s="1376"/>
      <c r="P63" s="643"/>
      <c r="Q63" s="643"/>
      <c r="R63" s="643"/>
      <c r="S63" s="643"/>
      <c r="T63" s="643"/>
    </row>
    <row r="64" spans="1:20" ht="15.75" hidden="1" customHeight="1" x14ac:dyDescent="0.2">
      <c r="A64" s="647"/>
      <c r="B64" s="647"/>
      <c r="C64" s="648"/>
      <c r="D64" s="649"/>
      <c r="E64" s="650"/>
      <c r="F64" s="649"/>
      <c r="G64" s="650"/>
      <c r="H64" s="1401">
        <f t="shared" si="0"/>
        <v>0</v>
      </c>
      <c r="I64" s="1402"/>
      <c r="J64" s="645">
        <f t="shared" si="1"/>
        <v>0</v>
      </c>
      <c r="L64" s="1376"/>
      <c r="M64" s="1376"/>
      <c r="N64" s="1376"/>
      <c r="O64" s="1376"/>
      <c r="P64" s="643"/>
      <c r="Q64" s="643"/>
      <c r="R64" s="643"/>
      <c r="S64" s="643"/>
      <c r="T64" s="643"/>
    </row>
    <row r="65" spans="1:20" ht="15.75" hidden="1" customHeight="1" x14ac:dyDescent="0.2">
      <c r="A65" s="647"/>
      <c r="B65" s="647"/>
      <c r="C65" s="648"/>
      <c r="D65" s="649"/>
      <c r="E65" s="650"/>
      <c r="F65" s="649"/>
      <c r="G65" s="650"/>
      <c r="H65" s="1401">
        <f t="shared" si="0"/>
        <v>0</v>
      </c>
      <c r="I65" s="1402"/>
      <c r="J65" s="645">
        <f t="shared" si="1"/>
        <v>0</v>
      </c>
      <c r="L65" s="1376"/>
      <c r="M65" s="1376"/>
      <c r="N65" s="1376"/>
      <c r="O65" s="1376"/>
      <c r="P65" s="643"/>
      <c r="Q65" s="643"/>
      <c r="R65" s="643"/>
      <c r="S65" s="643"/>
      <c r="T65" s="643"/>
    </row>
    <row r="66" spans="1:20" ht="15.75" hidden="1" customHeight="1" x14ac:dyDescent="0.2">
      <c r="A66" s="647"/>
      <c r="B66" s="647"/>
      <c r="C66" s="648"/>
      <c r="D66" s="649"/>
      <c r="E66" s="650"/>
      <c r="F66" s="649"/>
      <c r="G66" s="650"/>
      <c r="H66" s="1401">
        <f t="shared" si="0"/>
        <v>0</v>
      </c>
      <c r="I66" s="1402"/>
      <c r="J66" s="645">
        <f t="shared" si="1"/>
        <v>0</v>
      </c>
      <c r="L66" s="1376"/>
      <c r="M66" s="1376"/>
      <c r="N66" s="1376"/>
      <c r="O66" s="1376"/>
      <c r="P66" s="643"/>
      <c r="Q66" s="643"/>
      <c r="R66" s="643"/>
      <c r="S66" s="643"/>
      <c r="T66" s="643"/>
    </row>
    <row r="67" spans="1:20" ht="15.75" hidden="1" customHeight="1" x14ac:dyDescent="0.2">
      <c r="A67" s="647"/>
      <c r="B67" s="647"/>
      <c r="C67" s="648"/>
      <c r="D67" s="649"/>
      <c r="E67" s="650"/>
      <c r="F67" s="649"/>
      <c r="G67" s="650"/>
      <c r="H67" s="1401">
        <f t="shared" si="0"/>
        <v>0</v>
      </c>
      <c r="I67" s="1402"/>
      <c r="J67" s="645">
        <f t="shared" si="1"/>
        <v>0</v>
      </c>
      <c r="L67" s="1376"/>
      <c r="M67" s="1376"/>
      <c r="N67" s="1376"/>
      <c r="O67" s="1376"/>
      <c r="P67" s="643"/>
      <c r="Q67" s="643"/>
      <c r="R67" s="643"/>
      <c r="S67" s="643"/>
      <c r="T67" s="643"/>
    </row>
    <row r="68" spans="1:20" ht="15.75" hidden="1" customHeight="1" x14ac:dyDescent="0.2">
      <c r="A68" s="647"/>
      <c r="B68" s="647"/>
      <c r="C68" s="648"/>
      <c r="D68" s="649"/>
      <c r="E68" s="650"/>
      <c r="F68" s="649"/>
      <c r="G68" s="650"/>
      <c r="H68" s="1401">
        <f t="shared" si="0"/>
        <v>0</v>
      </c>
      <c r="I68" s="1402"/>
      <c r="J68" s="645">
        <f t="shared" si="1"/>
        <v>0</v>
      </c>
      <c r="L68" s="1376"/>
      <c r="M68" s="1376"/>
      <c r="N68" s="1376"/>
      <c r="O68" s="1376"/>
      <c r="P68" s="643"/>
      <c r="Q68" s="643"/>
      <c r="R68" s="643"/>
      <c r="S68" s="643"/>
      <c r="T68" s="643"/>
    </row>
    <row r="69" spans="1:20" ht="15.75" hidden="1" customHeight="1" x14ac:dyDescent="0.2">
      <c r="A69" s="647"/>
      <c r="B69" s="647"/>
      <c r="C69" s="648"/>
      <c r="D69" s="649"/>
      <c r="E69" s="650"/>
      <c r="F69" s="649"/>
      <c r="G69" s="650"/>
      <c r="H69" s="1401">
        <f t="shared" si="0"/>
        <v>0</v>
      </c>
      <c r="I69" s="1402"/>
      <c r="J69" s="645">
        <f t="shared" si="1"/>
        <v>0</v>
      </c>
      <c r="L69" s="1376"/>
      <c r="M69" s="1376"/>
      <c r="N69" s="1376"/>
      <c r="O69" s="1376"/>
      <c r="P69" s="643"/>
      <c r="Q69" s="643"/>
      <c r="R69" s="643"/>
      <c r="S69" s="643"/>
      <c r="T69" s="643"/>
    </row>
    <row r="70" spans="1:20" ht="15.75" hidden="1" customHeight="1" x14ac:dyDescent="0.2">
      <c r="A70" s="647"/>
      <c r="B70" s="647"/>
      <c r="C70" s="648"/>
      <c r="D70" s="649"/>
      <c r="E70" s="650"/>
      <c r="F70" s="649"/>
      <c r="G70" s="650"/>
      <c r="H70" s="1401">
        <f t="shared" si="0"/>
        <v>0</v>
      </c>
      <c r="I70" s="1402"/>
      <c r="J70" s="645">
        <f t="shared" si="1"/>
        <v>0</v>
      </c>
      <c r="L70" s="1376"/>
      <c r="M70" s="1376"/>
      <c r="N70" s="1376"/>
      <c r="O70" s="1376"/>
      <c r="P70" s="643"/>
      <c r="Q70" s="643"/>
      <c r="R70" s="643"/>
      <c r="S70" s="643"/>
      <c r="T70" s="643"/>
    </row>
    <row r="71" spans="1:20" ht="15.75" hidden="1" customHeight="1" x14ac:dyDescent="0.2">
      <c r="A71" s="647"/>
      <c r="B71" s="647"/>
      <c r="C71" s="648"/>
      <c r="D71" s="649"/>
      <c r="E71" s="650"/>
      <c r="F71" s="649"/>
      <c r="G71" s="650"/>
      <c r="H71" s="1401">
        <f t="shared" si="0"/>
        <v>0</v>
      </c>
      <c r="I71" s="1402"/>
      <c r="J71" s="645">
        <f t="shared" si="1"/>
        <v>0</v>
      </c>
      <c r="L71" s="1376"/>
      <c r="M71" s="1376"/>
      <c r="N71" s="1376"/>
      <c r="O71" s="1376"/>
      <c r="P71" s="643"/>
      <c r="Q71" s="643"/>
      <c r="R71" s="643"/>
      <c r="S71" s="643"/>
      <c r="T71" s="643"/>
    </row>
    <row r="72" spans="1:20" ht="15.75" hidden="1" customHeight="1" x14ac:dyDescent="0.2">
      <c r="A72" s="647"/>
      <c r="B72" s="647"/>
      <c r="C72" s="648"/>
      <c r="D72" s="649"/>
      <c r="E72" s="650"/>
      <c r="F72" s="649"/>
      <c r="G72" s="650"/>
      <c r="H72" s="1401">
        <f t="shared" si="0"/>
        <v>0</v>
      </c>
      <c r="I72" s="1402"/>
      <c r="J72" s="645">
        <f t="shared" si="1"/>
        <v>0</v>
      </c>
      <c r="L72" s="1376"/>
      <c r="M72" s="1376"/>
      <c r="N72" s="1376"/>
      <c r="O72" s="1376"/>
      <c r="P72" s="643"/>
      <c r="Q72" s="643"/>
      <c r="R72" s="643"/>
      <c r="S72" s="643"/>
      <c r="T72" s="643"/>
    </row>
    <row r="73" spans="1:20" ht="15.75" hidden="1" customHeight="1" x14ac:dyDescent="0.2">
      <c r="A73" s="647"/>
      <c r="B73" s="647"/>
      <c r="C73" s="648"/>
      <c r="D73" s="649"/>
      <c r="E73" s="650"/>
      <c r="F73" s="649"/>
      <c r="G73" s="650"/>
      <c r="H73" s="1401">
        <f t="shared" si="0"/>
        <v>0</v>
      </c>
      <c r="I73" s="1402"/>
      <c r="J73" s="645">
        <f t="shared" si="1"/>
        <v>0</v>
      </c>
      <c r="L73" s="1376"/>
      <c r="M73" s="1376"/>
      <c r="N73" s="1376"/>
      <c r="O73" s="1376"/>
      <c r="P73" s="643"/>
      <c r="Q73" s="643"/>
      <c r="R73" s="643"/>
      <c r="S73" s="643"/>
      <c r="T73" s="643"/>
    </row>
    <row r="74" spans="1:20" ht="15.75" hidden="1" customHeight="1" x14ac:dyDescent="0.2">
      <c r="A74" s="647"/>
      <c r="B74" s="647"/>
      <c r="C74" s="648"/>
      <c r="D74" s="649"/>
      <c r="E74" s="650"/>
      <c r="F74" s="649"/>
      <c r="G74" s="650"/>
      <c r="H74" s="1401">
        <f t="shared" si="0"/>
        <v>0</v>
      </c>
      <c r="I74" s="1402"/>
      <c r="J74" s="645">
        <f t="shared" si="1"/>
        <v>0</v>
      </c>
      <c r="L74" s="1376"/>
      <c r="M74" s="1376"/>
      <c r="N74" s="1376"/>
      <c r="O74" s="1376"/>
      <c r="P74" s="643"/>
      <c r="Q74" s="643"/>
      <c r="R74" s="643"/>
      <c r="S74" s="643"/>
      <c r="T74" s="643"/>
    </row>
    <row r="75" spans="1:20" ht="15.75" hidden="1" customHeight="1" x14ac:dyDescent="0.2">
      <c r="A75" s="647"/>
      <c r="B75" s="647"/>
      <c r="C75" s="648"/>
      <c r="D75" s="649"/>
      <c r="E75" s="650"/>
      <c r="F75" s="649"/>
      <c r="G75" s="650"/>
      <c r="H75" s="1401">
        <f t="shared" si="0"/>
        <v>0</v>
      </c>
      <c r="I75" s="1402"/>
      <c r="J75" s="645">
        <f t="shared" si="1"/>
        <v>0</v>
      </c>
      <c r="L75" s="1376"/>
      <c r="M75" s="1376"/>
      <c r="N75" s="1376"/>
      <c r="O75" s="1376"/>
      <c r="P75" s="643"/>
      <c r="Q75" s="643"/>
      <c r="R75" s="643"/>
      <c r="S75" s="643"/>
      <c r="T75" s="643"/>
    </row>
    <row r="76" spans="1:20" ht="15.75" hidden="1" customHeight="1" x14ac:dyDescent="0.2">
      <c r="A76" s="647"/>
      <c r="B76" s="647"/>
      <c r="C76" s="648"/>
      <c r="D76" s="649"/>
      <c r="E76" s="650"/>
      <c r="F76" s="649"/>
      <c r="G76" s="650"/>
      <c r="H76" s="1401">
        <f t="shared" si="0"/>
        <v>0</v>
      </c>
      <c r="I76" s="1402"/>
      <c r="J76" s="645">
        <f t="shared" si="1"/>
        <v>0</v>
      </c>
      <c r="L76" s="1376"/>
      <c r="M76" s="1376"/>
      <c r="N76" s="1376"/>
      <c r="O76" s="1376"/>
      <c r="P76" s="643"/>
      <c r="Q76" s="643"/>
      <c r="R76" s="643"/>
      <c r="S76" s="643"/>
      <c r="T76" s="643"/>
    </row>
    <row r="77" spans="1:20" ht="15.75" hidden="1" customHeight="1" x14ac:dyDescent="0.2">
      <c r="A77" s="647"/>
      <c r="B77" s="647"/>
      <c r="C77" s="648"/>
      <c r="D77" s="649"/>
      <c r="E77" s="650"/>
      <c r="F77" s="649"/>
      <c r="G77" s="650"/>
      <c r="H77" s="1401">
        <f t="shared" si="0"/>
        <v>0</v>
      </c>
      <c r="I77" s="1402"/>
      <c r="J77" s="645">
        <f t="shared" si="1"/>
        <v>0</v>
      </c>
      <c r="L77" s="1376"/>
      <c r="M77" s="1376"/>
      <c r="N77" s="1376"/>
      <c r="O77" s="1376"/>
      <c r="P77" s="643"/>
      <c r="Q77" s="643"/>
      <c r="R77" s="643"/>
      <c r="S77" s="643"/>
      <c r="T77" s="643"/>
    </row>
    <row r="78" spans="1:20" ht="15.75" hidden="1" customHeight="1" x14ac:dyDescent="0.2">
      <c r="A78" s="647"/>
      <c r="B78" s="647"/>
      <c r="C78" s="648"/>
      <c r="D78" s="649"/>
      <c r="E78" s="650"/>
      <c r="F78" s="649"/>
      <c r="G78" s="650"/>
      <c r="H78" s="1401">
        <f t="shared" si="0"/>
        <v>0</v>
      </c>
      <c r="I78" s="1402"/>
      <c r="J78" s="645">
        <f t="shared" si="1"/>
        <v>0</v>
      </c>
      <c r="L78" s="1376"/>
      <c r="M78" s="1376"/>
      <c r="N78" s="1376"/>
      <c r="O78" s="1376"/>
      <c r="P78" s="643"/>
      <c r="Q78" s="643"/>
      <c r="R78" s="643"/>
      <c r="S78" s="643"/>
      <c r="T78" s="643"/>
    </row>
    <row r="79" spans="1:20" ht="15.75" hidden="1" customHeight="1" x14ac:dyDescent="0.2">
      <c r="A79" s="647"/>
      <c r="B79" s="647"/>
      <c r="C79" s="648"/>
      <c r="D79" s="649"/>
      <c r="E79" s="650"/>
      <c r="F79" s="649"/>
      <c r="G79" s="650"/>
      <c r="H79" s="1401">
        <f t="shared" ref="H79:H89" si="2">D79-F79</f>
        <v>0</v>
      </c>
      <c r="I79" s="1402"/>
      <c r="J79" s="645">
        <f t="shared" ref="J79:J89" si="3">J78+H79</f>
        <v>0</v>
      </c>
      <c r="L79" s="1376"/>
      <c r="M79" s="1376"/>
      <c r="N79" s="1376"/>
      <c r="O79" s="1376"/>
      <c r="P79" s="643"/>
      <c r="Q79" s="643"/>
      <c r="R79" s="643"/>
      <c r="S79" s="643"/>
      <c r="T79" s="643"/>
    </row>
    <row r="80" spans="1:20" ht="15.75" hidden="1" customHeight="1" x14ac:dyDescent="0.2">
      <c r="A80" s="647"/>
      <c r="B80" s="647"/>
      <c r="C80" s="648"/>
      <c r="D80" s="649"/>
      <c r="E80" s="650"/>
      <c r="F80" s="649"/>
      <c r="G80" s="650"/>
      <c r="H80" s="1401">
        <f t="shared" si="2"/>
        <v>0</v>
      </c>
      <c r="I80" s="1402"/>
      <c r="J80" s="645">
        <f t="shared" si="3"/>
        <v>0</v>
      </c>
      <c r="L80" s="1376"/>
      <c r="M80" s="1376"/>
      <c r="N80" s="1376"/>
      <c r="O80" s="1376"/>
      <c r="P80" s="643"/>
      <c r="Q80" s="643"/>
      <c r="R80" s="643"/>
      <c r="S80" s="643"/>
      <c r="T80" s="643"/>
    </row>
    <row r="81" spans="1:20" ht="15.75" hidden="1" customHeight="1" x14ac:dyDescent="0.2">
      <c r="A81" s="647"/>
      <c r="B81" s="647"/>
      <c r="C81" s="648"/>
      <c r="D81" s="649"/>
      <c r="E81" s="650"/>
      <c r="F81" s="649"/>
      <c r="G81" s="650"/>
      <c r="H81" s="1401">
        <f t="shared" si="2"/>
        <v>0</v>
      </c>
      <c r="I81" s="1402"/>
      <c r="J81" s="645">
        <f t="shared" si="3"/>
        <v>0</v>
      </c>
      <c r="L81" s="1376"/>
      <c r="M81" s="1376"/>
      <c r="N81" s="1376"/>
      <c r="O81" s="1376"/>
      <c r="P81" s="643"/>
      <c r="Q81" s="643"/>
      <c r="R81" s="643"/>
      <c r="S81" s="643"/>
      <c r="T81" s="643"/>
    </row>
    <row r="82" spans="1:20" ht="15.75" hidden="1" customHeight="1" x14ac:dyDescent="0.2">
      <c r="A82" s="647"/>
      <c r="B82" s="647"/>
      <c r="C82" s="648"/>
      <c r="D82" s="649"/>
      <c r="E82" s="650"/>
      <c r="F82" s="649"/>
      <c r="G82" s="650"/>
      <c r="H82" s="1401">
        <f t="shared" si="2"/>
        <v>0</v>
      </c>
      <c r="I82" s="1402"/>
      <c r="J82" s="645">
        <f t="shared" si="3"/>
        <v>0</v>
      </c>
      <c r="L82" s="1376"/>
      <c r="M82" s="1376"/>
      <c r="N82" s="1376"/>
      <c r="O82" s="1376"/>
      <c r="P82" s="643"/>
      <c r="Q82" s="643"/>
      <c r="R82" s="643"/>
      <c r="S82" s="643"/>
      <c r="T82" s="643"/>
    </row>
    <row r="83" spans="1:20" ht="15.75" hidden="1" customHeight="1" x14ac:dyDescent="0.2">
      <c r="A83" s="647"/>
      <c r="B83" s="647"/>
      <c r="C83" s="648"/>
      <c r="D83" s="649"/>
      <c r="E83" s="650"/>
      <c r="F83" s="649"/>
      <c r="G83" s="650"/>
      <c r="H83" s="1401">
        <f t="shared" si="2"/>
        <v>0</v>
      </c>
      <c r="I83" s="1402"/>
      <c r="J83" s="645">
        <f t="shared" si="3"/>
        <v>0</v>
      </c>
      <c r="L83" s="1376"/>
      <c r="M83" s="1376"/>
      <c r="N83" s="1376"/>
      <c r="O83" s="1376"/>
      <c r="P83" s="643"/>
      <c r="Q83" s="643"/>
      <c r="R83" s="643"/>
      <c r="S83" s="643"/>
      <c r="T83" s="643"/>
    </row>
    <row r="84" spans="1:20" ht="15.75" hidden="1" customHeight="1" x14ac:dyDescent="0.2">
      <c r="A84" s="647"/>
      <c r="B84" s="647"/>
      <c r="C84" s="648"/>
      <c r="D84" s="649"/>
      <c r="E84" s="650"/>
      <c r="F84" s="649"/>
      <c r="G84" s="650"/>
      <c r="H84" s="1401">
        <f t="shared" si="2"/>
        <v>0</v>
      </c>
      <c r="I84" s="1402"/>
      <c r="J84" s="645">
        <f t="shared" si="3"/>
        <v>0</v>
      </c>
      <c r="L84" s="1376"/>
      <c r="M84" s="1376"/>
      <c r="N84" s="1376"/>
      <c r="O84" s="1376"/>
      <c r="P84" s="643"/>
      <c r="Q84" s="643"/>
      <c r="R84" s="643"/>
      <c r="S84" s="643"/>
      <c r="T84" s="643"/>
    </row>
    <row r="85" spans="1:20" ht="15.75" hidden="1" customHeight="1" x14ac:dyDescent="0.2">
      <c r="A85" s="647"/>
      <c r="B85" s="647"/>
      <c r="C85" s="648"/>
      <c r="D85" s="649"/>
      <c r="E85" s="650"/>
      <c r="F85" s="649"/>
      <c r="G85" s="650"/>
      <c r="H85" s="1401">
        <f t="shared" si="2"/>
        <v>0</v>
      </c>
      <c r="I85" s="1402"/>
      <c r="J85" s="645">
        <f t="shared" si="3"/>
        <v>0</v>
      </c>
      <c r="L85" s="1376"/>
      <c r="M85" s="1376"/>
      <c r="N85" s="1376"/>
      <c r="O85" s="1376"/>
      <c r="P85" s="643"/>
      <c r="Q85" s="643"/>
      <c r="R85" s="643"/>
      <c r="S85" s="643"/>
      <c r="T85" s="643"/>
    </row>
    <row r="86" spans="1:20" ht="15.75" hidden="1" customHeight="1" x14ac:dyDescent="0.2">
      <c r="A86" s="1397"/>
      <c r="B86" s="1397"/>
      <c r="C86" s="1398"/>
      <c r="D86" s="1399"/>
      <c r="E86" s="1400"/>
      <c r="F86" s="1399"/>
      <c r="G86" s="1400"/>
      <c r="H86" s="1401">
        <f t="shared" si="2"/>
        <v>0</v>
      </c>
      <c r="I86" s="1402"/>
      <c r="J86" s="645">
        <f t="shared" si="3"/>
        <v>0</v>
      </c>
      <c r="L86" s="1376"/>
      <c r="M86" s="1376"/>
      <c r="N86" s="1376"/>
      <c r="O86" s="1376"/>
      <c r="P86" s="643"/>
      <c r="Q86" s="643"/>
      <c r="R86" s="643"/>
      <c r="S86" s="643"/>
      <c r="T86" s="643"/>
    </row>
    <row r="87" spans="1:20" ht="15.75" hidden="1" customHeight="1" x14ac:dyDescent="0.2">
      <c r="A87" s="1397"/>
      <c r="B87" s="1397"/>
      <c r="C87" s="1398"/>
      <c r="D87" s="1399"/>
      <c r="E87" s="1400"/>
      <c r="F87" s="1399"/>
      <c r="G87" s="1400"/>
      <c r="H87" s="1401">
        <f t="shared" si="2"/>
        <v>0</v>
      </c>
      <c r="I87" s="1402"/>
      <c r="J87" s="645">
        <f t="shared" si="3"/>
        <v>0</v>
      </c>
      <c r="L87" s="1376"/>
      <c r="M87" s="1376"/>
      <c r="N87" s="1376"/>
      <c r="O87" s="1376"/>
      <c r="P87" s="643"/>
      <c r="Q87" s="643"/>
      <c r="R87" s="643"/>
      <c r="S87" s="643"/>
      <c r="T87" s="643"/>
    </row>
    <row r="88" spans="1:20" ht="15.75" x14ac:dyDescent="0.2">
      <c r="A88" s="1397"/>
      <c r="B88" s="1397"/>
      <c r="C88" s="1398"/>
      <c r="D88" s="1399"/>
      <c r="E88" s="1400"/>
      <c r="F88" s="1399"/>
      <c r="G88" s="1400"/>
      <c r="H88" s="1401">
        <f t="shared" si="2"/>
        <v>0</v>
      </c>
      <c r="I88" s="1402"/>
      <c r="J88" s="645">
        <f t="shared" si="3"/>
        <v>0</v>
      </c>
      <c r="L88" s="1376"/>
      <c r="M88" s="1376"/>
      <c r="N88" s="1376"/>
      <c r="O88" s="1376"/>
      <c r="P88" s="643"/>
      <c r="Q88" s="643"/>
      <c r="R88" s="643"/>
      <c r="S88" s="643"/>
      <c r="T88" s="643"/>
    </row>
    <row r="89" spans="1:20" ht="11.25" customHeight="1" x14ac:dyDescent="0.2">
      <c r="A89" s="1409"/>
      <c r="B89" s="1409"/>
      <c r="C89" s="1410"/>
      <c r="D89" s="1411"/>
      <c r="E89" s="1412"/>
      <c r="F89" s="1411"/>
      <c r="G89" s="1412"/>
      <c r="H89" s="1413">
        <f t="shared" si="2"/>
        <v>0</v>
      </c>
      <c r="I89" s="1414"/>
      <c r="J89" s="645">
        <f t="shared" si="3"/>
        <v>0</v>
      </c>
      <c r="L89" s="1376"/>
      <c r="M89" s="1376"/>
      <c r="N89" s="1376"/>
      <c r="O89" s="1376"/>
    </row>
    <row r="90" spans="1:20" ht="27" customHeight="1" x14ac:dyDescent="0.2">
      <c r="A90" s="1338" t="s">
        <v>1063</v>
      </c>
      <c r="B90" s="1338"/>
      <c r="C90" s="1338"/>
      <c r="D90" s="1338"/>
      <c r="E90" s="1338"/>
      <c r="F90" s="1338"/>
      <c r="G90" s="1338"/>
      <c r="H90" s="1338"/>
      <c r="I90" s="1338"/>
      <c r="J90" s="1338"/>
      <c r="L90" s="863"/>
      <c r="M90" s="863"/>
      <c r="N90" s="863"/>
      <c r="O90" s="863"/>
    </row>
    <row r="91" spans="1:20" ht="22.5" customHeight="1" x14ac:dyDescent="0.2">
      <c r="A91" s="1377" t="s">
        <v>163</v>
      </c>
      <c r="B91" s="1378"/>
      <c r="C91" s="1378"/>
      <c r="D91" s="1378"/>
      <c r="E91" s="1378"/>
      <c r="F91" s="1378"/>
      <c r="G91" s="1378"/>
      <c r="H91" s="1378"/>
      <c r="I91" s="1378"/>
      <c r="J91" s="1378"/>
      <c r="L91" s="863"/>
      <c r="M91" s="863"/>
      <c r="N91" s="863"/>
      <c r="O91" s="863"/>
    </row>
    <row r="92" spans="1:20" ht="24.75" customHeight="1" x14ac:dyDescent="0.2">
      <c r="A92" s="1379" t="s">
        <v>164</v>
      </c>
      <c r="B92" s="1380"/>
      <c r="C92" s="1380"/>
      <c r="D92" s="1380"/>
      <c r="E92" s="1380"/>
      <c r="F92" s="1380"/>
      <c r="G92" s="1380"/>
      <c r="H92" s="1380"/>
      <c r="I92" s="1380"/>
      <c r="J92" s="1380"/>
      <c r="L92" s="863"/>
      <c r="M92" s="863"/>
      <c r="N92" s="863"/>
      <c r="O92" s="863"/>
    </row>
    <row r="93" spans="1:20" ht="11.25" customHeight="1" x14ac:dyDescent="0.2">
      <c r="L93" s="863"/>
      <c r="M93" s="863"/>
      <c r="N93" s="863"/>
      <c r="O93" s="863"/>
    </row>
  </sheetData>
  <sheetProtection password="C236" sheet="1" formatColumns="0" formatRows="0" insertRows="0" deleteRows="0" selectLockedCells="1"/>
  <mergeCells count="116">
    <mergeCell ref="H74:I74"/>
    <mergeCell ref="H75:I75"/>
    <mergeCell ref="H81:I81"/>
    <mergeCell ref="H76:I76"/>
    <mergeCell ref="H77:I77"/>
    <mergeCell ref="H78:I78"/>
    <mergeCell ref="H79:I79"/>
    <mergeCell ref="H80:I80"/>
    <mergeCell ref="H40:I40"/>
    <mergeCell ref="H41:I41"/>
    <mergeCell ref="H64:I64"/>
    <mergeCell ref="H70:I70"/>
    <mergeCell ref="H71:I71"/>
    <mergeCell ref="H82:I82"/>
    <mergeCell ref="H65:I65"/>
    <mergeCell ref="H66:I66"/>
    <mergeCell ref="H67:I67"/>
    <mergeCell ref="H68:I68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33:I33"/>
    <mergeCell ref="H17:I17"/>
    <mergeCell ref="H18:I18"/>
    <mergeCell ref="H19:I19"/>
    <mergeCell ref="H20:I20"/>
    <mergeCell ref="H22:I22"/>
    <mergeCell ref="H21:I21"/>
    <mergeCell ref="H54:I54"/>
    <mergeCell ref="H55:I55"/>
    <mergeCell ref="A89:C89"/>
    <mergeCell ref="D89:E89"/>
    <mergeCell ref="F89:G89"/>
    <mergeCell ref="H89:I89"/>
    <mergeCell ref="H83:I83"/>
    <mergeCell ref="H84:I84"/>
    <mergeCell ref="H85:I85"/>
    <mergeCell ref="H69:I69"/>
    <mergeCell ref="H48:I48"/>
    <mergeCell ref="H49:I49"/>
    <mergeCell ref="H50:I50"/>
    <mergeCell ref="H51:I51"/>
    <mergeCell ref="H52:I52"/>
    <mergeCell ref="H53:I53"/>
    <mergeCell ref="H42:I42"/>
    <mergeCell ref="H43:I43"/>
    <mergeCell ref="H44:I44"/>
    <mergeCell ref="H45:I45"/>
    <mergeCell ref="H46:I46"/>
    <mergeCell ref="H47:I47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H56:I56"/>
    <mergeCell ref="H57:I57"/>
    <mergeCell ref="H58:I58"/>
    <mergeCell ref="H72:I72"/>
    <mergeCell ref="H73:I73"/>
    <mergeCell ref="H59:I59"/>
    <mergeCell ref="H60:I60"/>
    <mergeCell ref="H61:I61"/>
    <mergeCell ref="H62:I62"/>
    <mergeCell ref="H63:I63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H13:I13"/>
    <mergeCell ref="F13:G13"/>
    <mergeCell ref="D13:E13"/>
    <mergeCell ref="A13:C13"/>
    <mergeCell ref="A14:C14"/>
    <mergeCell ref="D14:E14"/>
    <mergeCell ref="F14:G14"/>
    <mergeCell ref="H14:I14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18" zoomScaleNormal="100" workbookViewId="0">
      <selection activeCell="A3" sqref="A3:F3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490</v>
      </c>
    </row>
    <row r="3" spans="1:8" ht="11.25" customHeight="1" x14ac:dyDescent="0.2">
      <c r="A3" s="1424" t="s">
        <v>1037</v>
      </c>
      <c r="B3" s="1424"/>
      <c r="C3" s="1424"/>
      <c r="D3" s="1424"/>
      <c r="E3" s="1424"/>
      <c r="F3" s="1424"/>
      <c r="G3" s="360"/>
    </row>
    <row r="4" spans="1:8" ht="11.25" customHeight="1" x14ac:dyDescent="0.2">
      <c r="A4" s="1425" t="s">
        <v>108</v>
      </c>
      <c r="B4" s="1425"/>
      <c r="C4" s="1425"/>
      <c r="D4" s="1425"/>
      <c r="E4" s="1425"/>
      <c r="F4" s="1425"/>
      <c r="G4" s="360"/>
    </row>
    <row r="5" spans="1:8" ht="11.25" customHeight="1" x14ac:dyDescent="0.2">
      <c r="A5" s="1426" t="s">
        <v>285</v>
      </c>
      <c r="B5" s="1426"/>
      <c r="C5" s="1426"/>
      <c r="D5" s="1426"/>
      <c r="E5" s="1426"/>
      <c r="F5" s="1426"/>
      <c r="G5" s="361"/>
    </row>
    <row r="6" spans="1:8" ht="11.25" customHeight="1" x14ac:dyDescent="0.2">
      <c r="A6" s="1425" t="s">
        <v>110</v>
      </c>
      <c r="B6" s="1425"/>
      <c r="C6" s="1425"/>
      <c r="D6" s="1425"/>
      <c r="E6" s="1425"/>
      <c r="F6" s="1425"/>
      <c r="G6" s="360"/>
    </row>
    <row r="7" spans="1:8" ht="11.25" customHeight="1" x14ac:dyDescent="0.2">
      <c r="A7" s="1424" t="s">
        <v>1038</v>
      </c>
      <c r="B7" s="1424"/>
      <c r="C7" s="1424"/>
      <c r="D7" s="1424"/>
      <c r="E7" s="1424"/>
      <c r="F7" s="1424"/>
      <c r="G7" s="360"/>
    </row>
    <row r="9" spans="1:8" ht="11.25" customHeight="1" x14ac:dyDescent="0.2">
      <c r="A9" s="115" t="s">
        <v>487</v>
      </c>
      <c r="F9" s="116"/>
      <c r="G9" s="116"/>
      <c r="H9" s="116" t="s">
        <v>541</v>
      </c>
    </row>
    <row r="10" spans="1:8" ht="11.25" customHeight="1" x14ac:dyDescent="0.2">
      <c r="A10" s="1422" t="s">
        <v>113</v>
      </c>
      <c r="B10" s="117" t="s">
        <v>286</v>
      </c>
      <c r="C10" s="1427" t="s">
        <v>112</v>
      </c>
      <c r="D10" s="1428"/>
      <c r="E10" s="1428"/>
      <c r="F10" s="1428"/>
      <c r="G10" s="1429"/>
      <c r="H10" s="117" t="s">
        <v>287</v>
      </c>
    </row>
    <row r="11" spans="1:8" ht="11.25" customHeight="1" x14ac:dyDescent="0.2">
      <c r="A11" s="1423"/>
      <c r="B11" s="118" t="s">
        <v>119</v>
      </c>
      <c r="C11" s="1430" t="s">
        <v>120</v>
      </c>
      <c r="D11" s="1431"/>
      <c r="E11" s="1431"/>
      <c r="F11" s="1431"/>
      <c r="G11" s="1432"/>
      <c r="H11" s="118" t="s">
        <v>363</v>
      </c>
    </row>
    <row r="12" spans="1:8" ht="11.25" customHeight="1" x14ac:dyDescent="0.2">
      <c r="A12" s="119" t="s">
        <v>652</v>
      </c>
      <c r="B12" s="645">
        <f>SUM(B13:B14)</f>
        <v>0</v>
      </c>
      <c r="C12" s="1391">
        <f>SUM(C13:G14)</f>
        <v>0</v>
      </c>
      <c r="D12" s="1415"/>
      <c r="E12" s="1415"/>
      <c r="F12" s="1415"/>
      <c r="G12" s="1392"/>
      <c r="H12" s="645">
        <f>B12-C12</f>
        <v>0</v>
      </c>
    </row>
    <row r="13" spans="1:8" ht="11.25" customHeight="1" x14ac:dyDescent="0.2">
      <c r="A13" s="120" t="s">
        <v>971</v>
      </c>
      <c r="B13" s="659"/>
      <c r="C13" s="1399"/>
      <c r="D13" s="1416"/>
      <c r="E13" s="1416"/>
      <c r="F13" s="1416"/>
      <c r="G13" s="1400"/>
      <c r="H13" s="645">
        <f>B13-C13</f>
        <v>0</v>
      </c>
    </row>
    <row r="14" spans="1:8" ht="11.25" customHeight="1" x14ac:dyDescent="0.2">
      <c r="A14" s="120" t="s">
        <v>972</v>
      </c>
      <c r="B14" s="659"/>
      <c r="C14" s="1411"/>
      <c r="D14" s="1417"/>
      <c r="E14" s="1417"/>
      <c r="F14" s="1417"/>
      <c r="G14" s="1412"/>
      <c r="H14" s="645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288</v>
      </c>
      <c r="C16" s="196" t="s">
        <v>661</v>
      </c>
      <c r="D16" s="122" t="s">
        <v>661</v>
      </c>
      <c r="E16" s="356" t="s">
        <v>891</v>
      </c>
      <c r="F16" s="191" t="s">
        <v>661</v>
      </c>
      <c r="G16" s="364" t="s">
        <v>885</v>
      </c>
      <c r="H16" s="117" t="s">
        <v>707</v>
      </c>
    </row>
    <row r="17" spans="1:13" ht="11.25" customHeight="1" x14ac:dyDescent="0.2">
      <c r="A17" s="123"/>
      <c r="B17" s="124"/>
      <c r="C17" s="197" t="s">
        <v>662</v>
      </c>
      <c r="D17" s="125" t="s">
        <v>280</v>
      </c>
      <c r="E17" s="363" t="s">
        <v>890</v>
      </c>
      <c r="F17" s="126" t="s">
        <v>5</v>
      </c>
      <c r="G17" s="127" t="s">
        <v>886</v>
      </c>
      <c r="H17" s="387"/>
    </row>
    <row r="18" spans="1:13" ht="11.25" customHeight="1" x14ac:dyDescent="0.2">
      <c r="A18" s="128" t="s">
        <v>177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179</v>
      </c>
      <c r="C19" s="199"/>
      <c r="D19" s="131"/>
      <c r="E19" s="359" t="s">
        <v>180</v>
      </c>
      <c r="F19" s="131"/>
      <c r="G19" s="359" t="s">
        <v>279</v>
      </c>
      <c r="H19" s="118" t="s">
        <v>887</v>
      </c>
    </row>
    <row r="20" spans="1:13" ht="11.25" customHeight="1" x14ac:dyDescent="0.2">
      <c r="A20" s="653" t="s">
        <v>168</v>
      </c>
      <c r="B20" s="644">
        <f t="shared" ref="B20:G20" si="0">B21+B25</f>
        <v>0</v>
      </c>
      <c r="C20" s="644">
        <f t="shared" si="0"/>
        <v>0</v>
      </c>
      <c r="D20" s="644">
        <f t="shared" si="0"/>
        <v>0</v>
      </c>
      <c r="E20" s="644">
        <f t="shared" si="0"/>
        <v>0</v>
      </c>
      <c r="F20" s="644">
        <f t="shared" si="0"/>
        <v>0</v>
      </c>
      <c r="G20" s="644">
        <f t="shared" si="0"/>
        <v>0</v>
      </c>
      <c r="H20" s="656">
        <f>B20-E20</f>
        <v>0</v>
      </c>
    </row>
    <row r="21" spans="1:13" ht="11.25" customHeight="1" x14ac:dyDescent="0.2">
      <c r="A21" s="655" t="s">
        <v>252</v>
      </c>
      <c r="B21" s="652">
        <f t="shared" ref="B21:G21" si="1">SUM(B22:B24)</f>
        <v>0</v>
      </c>
      <c r="C21" s="652">
        <f t="shared" si="1"/>
        <v>0</v>
      </c>
      <c r="D21" s="652">
        <f t="shared" si="1"/>
        <v>0</v>
      </c>
      <c r="E21" s="652">
        <f t="shared" si="1"/>
        <v>0</v>
      </c>
      <c r="F21" s="652">
        <f t="shared" si="1"/>
        <v>0</v>
      </c>
      <c r="G21" s="652">
        <f t="shared" si="1"/>
        <v>0</v>
      </c>
      <c r="H21" s="654">
        <f t="shared" ref="H21:H27" si="2">B21-E21</f>
        <v>0</v>
      </c>
    </row>
    <row r="22" spans="1:13" ht="11.25" customHeight="1" x14ac:dyDescent="0.2">
      <c r="A22" s="655" t="s">
        <v>289</v>
      </c>
      <c r="B22" s="659"/>
      <c r="C22" s="659"/>
      <c r="D22" s="659"/>
      <c r="E22" s="659"/>
      <c r="F22" s="659"/>
      <c r="G22" s="659"/>
      <c r="H22" s="654">
        <f t="shared" si="2"/>
        <v>0</v>
      </c>
    </row>
    <row r="23" spans="1:13" ht="11.25" customHeight="1" x14ac:dyDescent="0.2">
      <c r="A23" s="655" t="s">
        <v>290</v>
      </c>
      <c r="B23" s="659"/>
      <c r="C23" s="659"/>
      <c r="D23" s="659"/>
      <c r="E23" s="659"/>
      <c r="F23" s="659"/>
      <c r="G23" s="659"/>
      <c r="H23" s="654">
        <f t="shared" si="2"/>
        <v>0</v>
      </c>
    </row>
    <row r="24" spans="1:13" ht="11.25" customHeight="1" x14ac:dyDescent="0.2">
      <c r="A24" s="655" t="s">
        <v>291</v>
      </c>
      <c r="B24" s="659"/>
      <c r="C24" s="659"/>
      <c r="D24" s="659"/>
      <c r="E24" s="659"/>
      <c r="F24" s="659"/>
      <c r="G24" s="659"/>
      <c r="H24" s="654">
        <f t="shared" si="2"/>
        <v>0</v>
      </c>
    </row>
    <row r="25" spans="1:13" ht="11.25" customHeight="1" x14ac:dyDescent="0.2">
      <c r="A25" s="655" t="s">
        <v>292</v>
      </c>
      <c r="B25" s="652">
        <f t="shared" ref="B25:G25" si="3">SUM(B26:B27)</f>
        <v>0</v>
      </c>
      <c r="C25" s="652">
        <f t="shared" si="3"/>
        <v>0</v>
      </c>
      <c r="D25" s="652">
        <f t="shared" si="3"/>
        <v>0</v>
      </c>
      <c r="E25" s="652">
        <f t="shared" si="3"/>
        <v>0</v>
      </c>
      <c r="F25" s="652">
        <f t="shared" si="3"/>
        <v>0</v>
      </c>
      <c r="G25" s="652">
        <f t="shared" si="3"/>
        <v>0</v>
      </c>
      <c r="H25" s="654">
        <f t="shared" si="2"/>
        <v>0</v>
      </c>
    </row>
    <row r="26" spans="1:13" ht="11.25" customHeight="1" x14ac:dyDescent="0.2">
      <c r="A26" s="655" t="s">
        <v>293</v>
      </c>
      <c r="B26" s="659"/>
      <c r="C26" s="659"/>
      <c r="D26" s="659"/>
      <c r="E26" s="659"/>
      <c r="F26" s="659"/>
      <c r="G26" s="659"/>
      <c r="H26" s="654">
        <f t="shared" si="2"/>
        <v>0</v>
      </c>
    </row>
    <row r="27" spans="1:13" ht="11.25" customHeight="1" x14ac:dyDescent="0.2">
      <c r="A27" s="655" t="s">
        <v>294</v>
      </c>
      <c r="B27" s="659"/>
      <c r="C27" s="659"/>
      <c r="D27" s="659"/>
      <c r="E27" s="659"/>
      <c r="F27" s="659"/>
      <c r="G27" s="659"/>
      <c r="H27" s="658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34" t="s">
        <v>296</v>
      </c>
      <c r="B29" s="657">
        <v>2014</v>
      </c>
      <c r="C29" s="1419">
        <v>2015</v>
      </c>
      <c r="D29" s="1420"/>
      <c r="E29" s="1420"/>
      <c r="F29" s="1420"/>
      <c r="G29" s="1421"/>
      <c r="H29" s="122" t="s">
        <v>295</v>
      </c>
    </row>
    <row r="30" spans="1:13" ht="11.25" customHeight="1" x14ac:dyDescent="0.2">
      <c r="A30" s="1435"/>
      <c r="B30" s="131" t="s">
        <v>182</v>
      </c>
      <c r="C30" s="357"/>
      <c r="D30" s="1436" t="s">
        <v>889</v>
      </c>
      <c r="E30" s="1436"/>
      <c r="F30" s="1436"/>
      <c r="G30" s="358"/>
      <c r="H30" s="131" t="s">
        <v>888</v>
      </c>
    </row>
    <row r="31" spans="1:13" ht="11.25" customHeight="1" x14ac:dyDescent="0.2">
      <c r="A31" s="135" t="s">
        <v>169</v>
      </c>
      <c r="B31" s="659"/>
      <c r="C31" s="1413">
        <f>C12-E20-G20</f>
        <v>0</v>
      </c>
      <c r="D31" s="1418"/>
      <c r="E31" s="1418"/>
      <c r="F31" s="1418"/>
      <c r="G31" s="1414"/>
      <c r="H31" s="646">
        <f>B31+C31</f>
        <v>0</v>
      </c>
    </row>
    <row r="32" spans="1:13" ht="16.5" customHeight="1" x14ac:dyDescent="0.2">
      <c r="A32" s="1437" t="s">
        <v>1064</v>
      </c>
      <c r="B32" s="1437"/>
      <c r="C32" s="1437"/>
      <c r="D32" s="1437"/>
      <c r="E32" s="1437"/>
      <c r="F32" s="1437"/>
      <c r="G32" s="1437"/>
      <c r="H32" s="1437"/>
      <c r="I32" s="136"/>
      <c r="J32" s="136"/>
      <c r="K32" s="136"/>
      <c r="L32" s="136"/>
      <c r="M32" s="136"/>
    </row>
    <row r="33" spans="1:8" ht="11.25" customHeight="1" x14ac:dyDescent="0.2">
      <c r="A33" s="1438"/>
      <c r="B33" s="1438"/>
      <c r="C33" s="1438"/>
      <c r="D33" s="1438"/>
      <c r="E33" s="1438"/>
      <c r="F33" s="1438"/>
      <c r="G33" s="1438"/>
      <c r="H33" s="1438"/>
    </row>
    <row r="34" spans="1:8" ht="11.25" customHeight="1" x14ac:dyDescent="0.2">
      <c r="A34" s="1439"/>
      <c r="B34" s="1439"/>
      <c r="C34" s="1439"/>
      <c r="D34" s="1439"/>
      <c r="E34" s="1439"/>
      <c r="F34" s="1439"/>
      <c r="G34" s="1439"/>
      <c r="H34" s="1439"/>
    </row>
    <row r="35" spans="1:8" ht="11.25" customHeight="1" x14ac:dyDescent="0.2">
      <c r="A35" s="1433"/>
      <c r="B35" s="1433"/>
      <c r="C35" s="1433"/>
      <c r="D35" s="1433"/>
      <c r="E35" s="1433"/>
      <c r="F35" s="1433"/>
      <c r="G35" s="1433"/>
      <c r="H35" s="1433"/>
    </row>
    <row r="36" spans="1:8" ht="11.25" customHeight="1" x14ac:dyDescent="0.2">
      <c r="A36" s="1433"/>
      <c r="B36" s="1433"/>
      <c r="C36" s="1433"/>
      <c r="D36" s="1433"/>
      <c r="E36" s="1433"/>
      <c r="F36" s="1433"/>
      <c r="G36" s="1433"/>
      <c r="H36" s="1433"/>
    </row>
    <row r="39" spans="1:8" ht="11.25" customHeight="1" x14ac:dyDescent="0.2">
      <c r="D39" s="113" t="s">
        <v>311</v>
      </c>
    </row>
  </sheetData>
  <sheetProtection password="C236" sheet="1" formatColumns="0" selectLockedCells="1"/>
  <mergeCells count="20">
    <mergeCell ref="A36:H36"/>
    <mergeCell ref="A29:A30"/>
    <mergeCell ref="D30:F30"/>
    <mergeCell ref="A32:H32"/>
    <mergeCell ref="A33:H33"/>
    <mergeCell ref="A34:H34"/>
    <mergeCell ref="A35:H35"/>
    <mergeCell ref="A3:F3"/>
    <mergeCell ref="A4:F4"/>
    <mergeCell ref="A5:F5"/>
    <mergeCell ref="A6:F6"/>
    <mergeCell ref="A7:F7"/>
    <mergeCell ref="C10:G10"/>
    <mergeCell ref="C12:G12"/>
    <mergeCell ref="C13:G13"/>
    <mergeCell ref="C14:G14"/>
    <mergeCell ref="C31:G31"/>
    <mergeCell ref="C29:G29"/>
    <mergeCell ref="A10:A11"/>
    <mergeCell ref="C11:G11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topLeftCell="A106" zoomScaleNormal="100" workbookViewId="0">
      <selection activeCell="A121" sqref="A121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982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508" t="s">
        <v>1037</v>
      </c>
      <c r="B3" s="1508"/>
      <c r="C3" s="1508"/>
      <c r="D3" s="1508"/>
      <c r="E3" s="1508"/>
      <c r="F3" s="1508"/>
      <c r="G3" s="1508"/>
    </row>
    <row r="4" spans="1:256" x14ac:dyDescent="0.2">
      <c r="A4" s="1509" t="s">
        <v>108</v>
      </c>
      <c r="B4" s="1509"/>
      <c r="C4" s="1509"/>
      <c r="D4" s="1509"/>
      <c r="E4" s="1509"/>
      <c r="F4" s="1509"/>
      <c r="G4" s="1509"/>
    </row>
    <row r="5" spans="1:256" x14ac:dyDescent="0.2">
      <c r="A5" s="1510" t="s">
        <v>520</v>
      </c>
      <c r="B5" s="1510"/>
      <c r="C5" s="1510"/>
      <c r="D5" s="1510"/>
      <c r="E5" s="1510"/>
      <c r="F5" s="1510"/>
      <c r="G5" s="1510"/>
    </row>
    <row r="6" spans="1:256" x14ac:dyDescent="0.2">
      <c r="A6" s="1509" t="s">
        <v>110</v>
      </c>
      <c r="B6" s="1509"/>
      <c r="C6" s="1509"/>
      <c r="D6" s="1509"/>
      <c r="E6" s="1509"/>
      <c r="F6" s="1509"/>
      <c r="G6" s="1509"/>
    </row>
    <row r="7" spans="1:256" x14ac:dyDescent="0.2">
      <c r="A7" s="1508" t="s">
        <v>1038</v>
      </c>
      <c r="B7" s="1508"/>
      <c r="C7" s="1508"/>
      <c r="D7" s="1508"/>
      <c r="E7" s="1508"/>
      <c r="F7" s="1508"/>
      <c r="G7" s="1508"/>
      <c r="IV7" s="569" t="s">
        <v>1010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9" t="s">
        <v>1011</v>
      </c>
    </row>
    <row r="9" spans="1:256" x14ac:dyDescent="0.2">
      <c r="A9" s="214" t="s">
        <v>539</v>
      </c>
      <c r="B9" s="212"/>
      <c r="C9" s="212"/>
      <c r="D9" s="212"/>
      <c r="E9" s="252"/>
      <c r="F9" s="252"/>
      <c r="G9" s="215">
        <v>1</v>
      </c>
      <c r="IV9" s="569" t="s">
        <v>1012</v>
      </c>
    </row>
    <row r="10" spans="1:256" x14ac:dyDescent="0.2">
      <c r="A10" s="245"/>
      <c r="B10" s="1475" t="s">
        <v>656</v>
      </c>
      <c r="C10" s="1475" t="s">
        <v>286</v>
      </c>
      <c r="D10" s="1450" t="s">
        <v>112</v>
      </c>
      <c r="E10" s="1451"/>
      <c r="F10" s="1451"/>
      <c r="G10" s="1451"/>
      <c r="IV10" s="569" t="s">
        <v>1013</v>
      </c>
    </row>
    <row r="11" spans="1:256" x14ac:dyDescent="0.2">
      <c r="A11" s="246" t="s">
        <v>521</v>
      </c>
      <c r="B11" s="1486"/>
      <c r="C11" s="1486"/>
      <c r="D11" s="1494" t="s">
        <v>118</v>
      </c>
      <c r="E11" s="1495"/>
      <c r="F11" s="1494" t="s">
        <v>117</v>
      </c>
      <c r="G11" s="1496"/>
      <c r="IV11" s="569" t="s">
        <v>1014</v>
      </c>
    </row>
    <row r="12" spans="1:256" x14ac:dyDescent="0.2">
      <c r="A12" s="247"/>
      <c r="B12" s="1476"/>
      <c r="C12" s="219" t="s">
        <v>119</v>
      </c>
      <c r="D12" s="1497" t="s">
        <v>120</v>
      </c>
      <c r="E12" s="1498"/>
      <c r="F12" s="1497" t="s">
        <v>267</v>
      </c>
      <c r="G12" s="1499"/>
      <c r="IV12" s="569" t="s">
        <v>1015</v>
      </c>
    </row>
    <row r="13" spans="1:256" x14ac:dyDescent="0.2">
      <c r="A13" s="253" t="s">
        <v>531</v>
      </c>
      <c r="B13" s="543">
        <f>SUM(B14:B21)</f>
        <v>227000</v>
      </c>
      <c r="C13" s="543">
        <f>SUM(C14:C21)</f>
        <v>227000</v>
      </c>
      <c r="D13" s="1500">
        <f>SUM(D14:D21)</f>
        <v>358408.8</v>
      </c>
      <c r="E13" s="1501"/>
      <c r="F13" s="1502">
        <f>IF(C13="",0,IF(C13=0,0,D13/C13))</f>
        <v>1.5788933920704846</v>
      </c>
      <c r="G13" s="1503"/>
    </row>
    <row r="14" spans="1:256" x14ac:dyDescent="0.2">
      <c r="A14" s="248" t="s">
        <v>845</v>
      </c>
      <c r="B14" s="545">
        <v>4000</v>
      </c>
      <c r="C14" s="546">
        <v>4000</v>
      </c>
      <c r="D14" s="1511">
        <v>120</v>
      </c>
      <c r="E14" s="1512"/>
      <c r="F14" s="1502">
        <f t="shared" ref="F14:F31" si="0">IF(C14="",0,IF(C14=0,0,D14/C14))</f>
        <v>0.03</v>
      </c>
      <c r="G14" s="1503"/>
    </row>
    <row r="15" spans="1:256" x14ac:dyDescent="0.2">
      <c r="A15" s="248" t="s">
        <v>846</v>
      </c>
      <c r="B15" s="545">
        <v>25000</v>
      </c>
      <c r="C15" s="546">
        <v>25000</v>
      </c>
      <c r="D15" s="1511">
        <v>24735.919999999998</v>
      </c>
      <c r="E15" s="1512"/>
      <c r="F15" s="1502">
        <f t="shared" si="0"/>
        <v>0.98943679999999989</v>
      </c>
      <c r="G15" s="1503"/>
    </row>
    <row r="16" spans="1:256" x14ac:dyDescent="0.2">
      <c r="A16" s="248" t="s">
        <v>847</v>
      </c>
      <c r="B16" s="545">
        <v>95000</v>
      </c>
      <c r="C16" s="546">
        <v>95000</v>
      </c>
      <c r="D16" s="1511">
        <v>158613.89000000001</v>
      </c>
      <c r="E16" s="1512"/>
      <c r="F16" s="1502">
        <f t="shared" si="0"/>
        <v>1.6696198947368424</v>
      </c>
      <c r="G16" s="1503"/>
    </row>
    <row r="17" spans="1:7" x14ac:dyDescent="0.2">
      <c r="A17" s="248" t="s">
        <v>522</v>
      </c>
      <c r="B17" s="545">
        <v>100000</v>
      </c>
      <c r="C17" s="546">
        <v>100000</v>
      </c>
      <c r="D17" s="1511">
        <v>174938.99</v>
      </c>
      <c r="E17" s="1512"/>
      <c r="F17" s="1502">
        <f t="shared" si="0"/>
        <v>1.7493898999999999</v>
      </c>
      <c r="G17" s="1503"/>
    </row>
    <row r="18" spans="1:7" x14ac:dyDescent="0.2">
      <c r="A18" s="248" t="s">
        <v>848</v>
      </c>
      <c r="B18" s="545">
        <v>0</v>
      </c>
      <c r="C18" s="546">
        <v>0</v>
      </c>
      <c r="D18" s="1511">
        <v>0</v>
      </c>
      <c r="E18" s="1512"/>
      <c r="F18" s="1502">
        <f t="shared" si="0"/>
        <v>0</v>
      </c>
      <c r="G18" s="1503"/>
    </row>
    <row r="19" spans="1:7" x14ac:dyDescent="0.2">
      <c r="A19" s="248" t="s">
        <v>532</v>
      </c>
      <c r="B19" s="545">
        <v>0</v>
      </c>
      <c r="C19" s="546">
        <v>0</v>
      </c>
      <c r="D19" s="1511">
        <v>0</v>
      </c>
      <c r="E19" s="1512"/>
      <c r="F19" s="1502">
        <f t="shared" si="0"/>
        <v>0</v>
      </c>
      <c r="G19" s="1503"/>
    </row>
    <row r="20" spans="1:7" x14ac:dyDescent="0.2">
      <c r="A20" s="248" t="s">
        <v>533</v>
      </c>
      <c r="B20" s="545">
        <v>3000</v>
      </c>
      <c r="C20" s="546">
        <v>3000</v>
      </c>
      <c r="D20" s="1511">
        <v>0</v>
      </c>
      <c r="E20" s="1512"/>
      <c r="F20" s="1502">
        <f t="shared" si="0"/>
        <v>0</v>
      </c>
      <c r="G20" s="1503"/>
    </row>
    <row r="21" spans="1:7" x14ac:dyDescent="0.2">
      <c r="A21" s="248" t="s">
        <v>534</v>
      </c>
      <c r="B21" s="545">
        <v>0</v>
      </c>
      <c r="C21" s="546">
        <v>0</v>
      </c>
      <c r="D21" s="1511">
        <v>0</v>
      </c>
      <c r="E21" s="1512"/>
      <c r="F21" s="1502">
        <f t="shared" si="0"/>
        <v>0</v>
      </c>
      <c r="G21" s="1503"/>
    </row>
    <row r="22" spans="1:7" x14ac:dyDescent="0.2">
      <c r="A22" s="248" t="s">
        <v>683</v>
      </c>
      <c r="B22" s="543">
        <f>SUM(B23:B28)</f>
        <v>6335000</v>
      </c>
      <c r="C22" s="543">
        <f>SUM(C23:C28)</f>
        <v>6335000</v>
      </c>
      <c r="D22" s="1506">
        <f>SUM(D23:D28)</f>
        <v>5954638.7599999988</v>
      </c>
      <c r="E22" s="1507"/>
      <c r="F22" s="1502">
        <f t="shared" si="0"/>
        <v>0.93995876243093901</v>
      </c>
      <c r="G22" s="1503"/>
    </row>
    <row r="23" spans="1:7" x14ac:dyDescent="0.2">
      <c r="A23" s="248" t="s">
        <v>849</v>
      </c>
      <c r="B23" s="547">
        <v>5300000</v>
      </c>
      <c r="C23" s="546">
        <v>5300000</v>
      </c>
      <c r="D23" s="1511">
        <v>4799941.01</v>
      </c>
      <c r="E23" s="1512"/>
      <c r="F23" s="1502">
        <f t="shared" si="0"/>
        <v>0.90564924716981132</v>
      </c>
      <c r="G23" s="1503"/>
    </row>
    <row r="24" spans="1:7" x14ac:dyDescent="0.2">
      <c r="A24" s="248" t="s">
        <v>850</v>
      </c>
      <c r="B24" s="547">
        <v>3000</v>
      </c>
      <c r="C24" s="546">
        <v>3000</v>
      </c>
      <c r="D24" s="1511">
        <v>5835.05</v>
      </c>
      <c r="E24" s="1512"/>
      <c r="F24" s="1502">
        <f t="shared" si="0"/>
        <v>1.9450166666666668</v>
      </c>
      <c r="G24" s="1503"/>
    </row>
    <row r="25" spans="1:7" x14ac:dyDescent="0.2">
      <c r="A25" s="248" t="s">
        <v>851</v>
      </c>
      <c r="B25" s="547">
        <v>62000</v>
      </c>
      <c r="C25" s="546">
        <v>62000</v>
      </c>
      <c r="D25" s="1511">
        <v>93001.64</v>
      </c>
      <c r="E25" s="1512"/>
      <c r="F25" s="1502">
        <f t="shared" si="0"/>
        <v>1.5000264516129032</v>
      </c>
      <c r="G25" s="1503"/>
    </row>
    <row r="26" spans="1:7" x14ac:dyDescent="0.2">
      <c r="A26" s="248" t="s">
        <v>852</v>
      </c>
      <c r="B26" s="547">
        <v>950000</v>
      </c>
      <c r="C26" s="546">
        <v>950000</v>
      </c>
      <c r="D26" s="1511">
        <v>1043674.34</v>
      </c>
      <c r="E26" s="1512"/>
      <c r="F26" s="1502">
        <f t="shared" si="0"/>
        <v>1.0986045684210526</v>
      </c>
      <c r="G26" s="1503"/>
    </row>
    <row r="27" spans="1:7" x14ac:dyDescent="0.2">
      <c r="A27" s="248" t="s">
        <v>535</v>
      </c>
      <c r="B27" s="547">
        <v>10000</v>
      </c>
      <c r="C27" s="546">
        <v>10000</v>
      </c>
      <c r="D27" s="1511">
        <v>4931.5200000000004</v>
      </c>
      <c r="E27" s="1512"/>
      <c r="F27" s="1502">
        <f t="shared" si="0"/>
        <v>0.49315200000000003</v>
      </c>
      <c r="G27" s="1503"/>
    </row>
    <row r="28" spans="1:7" x14ac:dyDescent="0.2">
      <c r="A28" s="248" t="s">
        <v>536</v>
      </c>
      <c r="B28" s="543">
        <f>SUM(B29:B30)</f>
        <v>10000</v>
      </c>
      <c r="C28" s="543">
        <f>SUM(C29:C30)</f>
        <v>10000</v>
      </c>
      <c r="D28" s="1506">
        <f>SUM(D29:D30)</f>
        <v>7255.2</v>
      </c>
      <c r="E28" s="1507"/>
      <c r="F28" s="1502">
        <f t="shared" si="0"/>
        <v>0.72551999999999994</v>
      </c>
      <c r="G28" s="1503"/>
    </row>
    <row r="29" spans="1:7" x14ac:dyDescent="0.2">
      <c r="A29" s="248" t="s">
        <v>537</v>
      </c>
      <c r="B29" s="547">
        <v>10000</v>
      </c>
      <c r="C29" s="546">
        <v>10000</v>
      </c>
      <c r="D29" s="1511">
        <v>7255.2</v>
      </c>
      <c r="E29" s="1512"/>
      <c r="F29" s="1502">
        <f t="shared" si="0"/>
        <v>0.72551999999999994</v>
      </c>
      <c r="G29" s="1503"/>
    </row>
    <row r="30" spans="1:7" x14ac:dyDescent="0.2">
      <c r="A30" s="248" t="s">
        <v>538</v>
      </c>
      <c r="B30" s="547">
        <v>0</v>
      </c>
      <c r="C30" s="546">
        <v>0</v>
      </c>
      <c r="D30" s="1511">
        <v>0</v>
      </c>
      <c r="E30" s="1512"/>
      <c r="F30" s="1502">
        <f t="shared" si="0"/>
        <v>0</v>
      </c>
      <c r="G30" s="1503"/>
    </row>
    <row r="31" spans="1:7" ht="21.75" x14ac:dyDescent="0.2">
      <c r="A31" s="254" t="s">
        <v>853</v>
      </c>
      <c r="B31" s="549">
        <f>B13+B22</f>
        <v>6562000</v>
      </c>
      <c r="C31" s="549">
        <f>C13+C22</f>
        <v>6562000</v>
      </c>
      <c r="D31" s="1513">
        <f>D13+D22</f>
        <v>6313047.5599999987</v>
      </c>
      <c r="E31" s="1514"/>
      <c r="F31" s="1515">
        <f t="shared" si="0"/>
        <v>0.96206149954282205</v>
      </c>
      <c r="G31" s="1516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491" t="s">
        <v>523</v>
      </c>
      <c r="B33" s="1475" t="s">
        <v>656</v>
      </c>
      <c r="C33" s="1475" t="s">
        <v>286</v>
      </c>
      <c r="D33" s="1450" t="s">
        <v>112</v>
      </c>
      <c r="E33" s="1451"/>
      <c r="F33" s="1451"/>
      <c r="G33" s="1451"/>
    </row>
    <row r="34" spans="1:8" x14ac:dyDescent="0.2">
      <c r="A34" s="1492"/>
      <c r="B34" s="1486"/>
      <c r="C34" s="1486"/>
      <c r="D34" s="1494" t="s">
        <v>118</v>
      </c>
      <c r="E34" s="1495"/>
      <c r="F34" s="1494" t="s">
        <v>117</v>
      </c>
      <c r="G34" s="1496"/>
    </row>
    <row r="35" spans="1:8" x14ac:dyDescent="0.2">
      <c r="A35" s="1493"/>
      <c r="B35" s="1476"/>
      <c r="C35" s="518" t="s">
        <v>170</v>
      </c>
      <c r="D35" s="1497" t="s">
        <v>179</v>
      </c>
      <c r="E35" s="1498"/>
      <c r="F35" s="1497" t="s">
        <v>268</v>
      </c>
      <c r="G35" s="1499"/>
    </row>
    <row r="36" spans="1:8" x14ac:dyDescent="0.2">
      <c r="A36" s="235" t="s">
        <v>447</v>
      </c>
      <c r="B36" s="550">
        <f>SUM(B37:B40)</f>
        <v>10510000</v>
      </c>
      <c r="C36" s="550">
        <f>SUM(C37:C40)</f>
        <v>10510000</v>
      </c>
      <c r="D36" s="1500">
        <f>SUM(D37:D40)</f>
        <v>1055280.25</v>
      </c>
      <c r="E36" s="1501"/>
      <c r="F36" s="1502">
        <f t="shared" ref="F36:F44" si="1">IF(C36="",0,IF(C36=0,0,D36/C36))</f>
        <v>0.10040725499524263</v>
      </c>
      <c r="G36" s="1503"/>
    </row>
    <row r="37" spans="1:8" x14ac:dyDescent="0.2">
      <c r="A37" s="235" t="s">
        <v>524</v>
      </c>
      <c r="B37" s="552">
        <v>10050000</v>
      </c>
      <c r="C37" s="546">
        <v>10050000</v>
      </c>
      <c r="D37" s="1511">
        <v>1052324.75</v>
      </c>
      <c r="E37" s="1512"/>
      <c r="F37" s="1502">
        <f t="shared" si="1"/>
        <v>0.10470893034825871</v>
      </c>
      <c r="G37" s="1503"/>
    </row>
    <row r="38" spans="1:8" x14ac:dyDescent="0.2">
      <c r="A38" s="235" t="s">
        <v>854</v>
      </c>
      <c r="B38" s="552">
        <v>460000</v>
      </c>
      <c r="C38" s="546">
        <v>460000</v>
      </c>
      <c r="D38" s="1511">
        <v>2955.5</v>
      </c>
      <c r="E38" s="1512"/>
      <c r="F38" s="1502">
        <f t="shared" si="1"/>
        <v>6.4250000000000002E-3</v>
      </c>
      <c r="G38" s="1503"/>
    </row>
    <row r="39" spans="1:8" x14ac:dyDescent="0.2">
      <c r="A39" s="235" t="s">
        <v>855</v>
      </c>
      <c r="B39" s="552">
        <v>0</v>
      </c>
      <c r="C39" s="546">
        <v>0</v>
      </c>
      <c r="D39" s="1511">
        <v>0</v>
      </c>
      <c r="E39" s="1512"/>
      <c r="F39" s="1502">
        <f t="shared" si="1"/>
        <v>0</v>
      </c>
      <c r="G39" s="1503"/>
    </row>
    <row r="40" spans="1:8" x14ac:dyDescent="0.2">
      <c r="A40" s="235" t="s">
        <v>684</v>
      </c>
      <c r="B40" s="552">
        <v>0</v>
      </c>
      <c r="C40" s="546">
        <v>0</v>
      </c>
      <c r="D40" s="1511">
        <v>0</v>
      </c>
      <c r="E40" s="1512"/>
      <c r="F40" s="1502">
        <f t="shared" si="1"/>
        <v>0</v>
      </c>
      <c r="G40" s="1503"/>
    </row>
    <row r="41" spans="1:8" x14ac:dyDescent="0.2">
      <c r="A41" s="235" t="s">
        <v>525</v>
      </c>
      <c r="B41" s="552">
        <v>0</v>
      </c>
      <c r="C41" s="546">
        <v>0</v>
      </c>
      <c r="D41" s="1511">
        <v>0</v>
      </c>
      <c r="E41" s="1512"/>
      <c r="F41" s="1502">
        <f t="shared" si="1"/>
        <v>0</v>
      </c>
      <c r="G41" s="1503"/>
    </row>
    <row r="42" spans="1:8" x14ac:dyDescent="0.2">
      <c r="A42" s="250" t="s">
        <v>443</v>
      </c>
      <c r="B42" s="552">
        <v>0</v>
      </c>
      <c r="C42" s="546">
        <v>0</v>
      </c>
      <c r="D42" s="1511">
        <v>0</v>
      </c>
      <c r="E42" s="1512"/>
      <c r="F42" s="1502">
        <f t="shared" si="1"/>
        <v>0</v>
      </c>
      <c r="G42" s="1503"/>
    </row>
    <row r="43" spans="1:8" x14ac:dyDescent="0.2">
      <c r="A43" s="251" t="s">
        <v>685</v>
      </c>
      <c r="B43" s="553">
        <v>0</v>
      </c>
      <c r="C43" s="548">
        <v>0</v>
      </c>
      <c r="D43" s="1511">
        <v>0</v>
      </c>
      <c r="E43" s="1512"/>
      <c r="F43" s="1502">
        <f t="shared" si="1"/>
        <v>0</v>
      </c>
      <c r="G43" s="1503"/>
    </row>
    <row r="44" spans="1:8" x14ac:dyDescent="0.2">
      <c r="A44" s="244" t="s">
        <v>526</v>
      </c>
      <c r="B44" s="551">
        <f>B36+B41+B42+B43</f>
        <v>10510000</v>
      </c>
      <c r="C44" s="551">
        <f>C36+C41+C42+C43</f>
        <v>10510000</v>
      </c>
      <c r="D44" s="1517">
        <f>D36+D41+D42+D43</f>
        <v>1055280.25</v>
      </c>
      <c r="E44" s="1518"/>
      <c r="F44" s="1515">
        <f t="shared" si="1"/>
        <v>0.10040725499524263</v>
      </c>
      <c r="G44" s="1516"/>
    </row>
    <row r="45" spans="1:8" x14ac:dyDescent="0.2">
      <c r="A45" s="249"/>
      <c r="B45" s="249"/>
      <c r="C45" s="249"/>
      <c r="D45" s="249"/>
      <c r="E45" s="249"/>
      <c r="F45" s="256"/>
      <c r="G45" s="256"/>
      <c r="H45" s="864"/>
    </row>
    <row r="46" spans="1:8" ht="16.149999999999999" customHeight="1" x14ac:dyDescent="0.2">
      <c r="A46" s="1477" t="s">
        <v>297</v>
      </c>
      <c r="B46" s="1475" t="s">
        <v>844</v>
      </c>
      <c r="C46" s="1475" t="s">
        <v>288</v>
      </c>
      <c r="D46" s="1479" t="s">
        <v>175</v>
      </c>
      <c r="E46" s="1480"/>
      <c r="F46" s="1479" t="s">
        <v>176</v>
      </c>
      <c r="G46" s="1480"/>
      <c r="H46" s="1483" t="s">
        <v>711</v>
      </c>
    </row>
    <row r="47" spans="1:8" ht="16.149999999999999" customHeight="1" x14ac:dyDescent="0.2">
      <c r="A47" s="1478"/>
      <c r="B47" s="1486"/>
      <c r="C47" s="1486"/>
      <c r="D47" s="554" t="s">
        <v>118</v>
      </c>
      <c r="E47" s="555" t="s">
        <v>117</v>
      </c>
      <c r="F47" s="554" t="s">
        <v>118</v>
      </c>
      <c r="G47" s="555" t="s">
        <v>117</v>
      </c>
      <c r="H47" s="1484"/>
    </row>
    <row r="48" spans="1:8" ht="16.149999999999999" customHeight="1" x14ac:dyDescent="0.2">
      <c r="A48" s="243" t="s">
        <v>298</v>
      </c>
      <c r="B48" s="1476"/>
      <c r="C48" s="556" t="s">
        <v>180</v>
      </c>
      <c r="D48" s="557" t="s">
        <v>279</v>
      </c>
      <c r="E48" s="558" t="s">
        <v>527</v>
      </c>
      <c r="F48" s="557" t="s">
        <v>181</v>
      </c>
      <c r="G48" s="558" t="s">
        <v>528</v>
      </c>
      <c r="H48" s="1485"/>
    </row>
    <row r="49" spans="1:8" x14ac:dyDescent="0.2">
      <c r="A49" s="220" t="s">
        <v>183</v>
      </c>
      <c r="B49" s="559">
        <f>SUM(B50:B52)</f>
        <v>2503555</v>
      </c>
      <c r="C49" s="559">
        <f t="shared" ref="C49:H49" si="2">SUM(C50:C52)</f>
        <v>2853054</v>
      </c>
      <c r="D49" s="559">
        <f t="shared" si="2"/>
        <v>2318115.8200000003</v>
      </c>
      <c r="E49" s="524">
        <f t="shared" ref="E49:G57" si="3">IF($C49="",0,IF($C49=0,0,D49/$C49))</f>
        <v>0.81250331048763902</v>
      </c>
      <c r="F49" s="698">
        <f t="shared" si="2"/>
        <v>2277100.4900000002</v>
      </c>
      <c r="G49" s="684">
        <f t="shared" si="3"/>
        <v>0.79812737158147029</v>
      </c>
      <c r="H49" s="550">
        <f t="shared" si="2"/>
        <v>41015.33</v>
      </c>
    </row>
    <row r="50" spans="1:8" x14ac:dyDescent="0.2">
      <c r="A50" s="222" t="s">
        <v>253</v>
      </c>
      <c r="B50" s="560">
        <v>1105000</v>
      </c>
      <c r="C50" s="560">
        <v>2136690.36</v>
      </c>
      <c r="D50" s="560">
        <v>1830024.85</v>
      </c>
      <c r="E50" s="423">
        <f t="shared" si="3"/>
        <v>0.85647639183433211</v>
      </c>
      <c r="F50" s="537">
        <v>1830024.85</v>
      </c>
      <c r="G50" s="684">
        <f t="shared" si="3"/>
        <v>0.85647639183433211</v>
      </c>
      <c r="H50" s="563">
        <v>0</v>
      </c>
    </row>
    <row r="51" spans="1:8" x14ac:dyDescent="0.2">
      <c r="A51" s="222" t="s">
        <v>299</v>
      </c>
      <c r="B51" s="560">
        <v>0</v>
      </c>
      <c r="C51" s="560">
        <v>0</v>
      </c>
      <c r="D51" s="560">
        <v>0</v>
      </c>
      <c r="E51" s="423">
        <f t="shared" si="3"/>
        <v>0</v>
      </c>
      <c r="F51" s="577">
        <v>0</v>
      </c>
      <c r="G51" s="684">
        <f t="shared" si="3"/>
        <v>0</v>
      </c>
      <c r="H51" s="563">
        <v>0</v>
      </c>
    </row>
    <row r="52" spans="1:8" x14ac:dyDescent="0.2">
      <c r="A52" s="222" t="s">
        <v>254</v>
      </c>
      <c r="B52" s="560">
        <v>1398555</v>
      </c>
      <c r="C52" s="560">
        <v>716363.64</v>
      </c>
      <c r="D52" s="560">
        <v>488090.97</v>
      </c>
      <c r="E52" s="423">
        <f t="shared" si="3"/>
        <v>0.68134525923174993</v>
      </c>
      <c r="F52" s="577">
        <v>447075.64</v>
      </c>
      <c r="G52" s="684">
        <f t="shared" si="3"/>
        <v>0.62409035723812001</v>
      </c>
      <c r="H52" s="563">
        <v>41015.33</v>
      </c>
    </row>
    <row r="53" spans="1:8" x14ac:dyDescent="0.2">
      <c r="A53" s="222" t="s">
        <v>184</v>
      </c>
      <c r="B53" s="543">
        <f>SUM(B54:B56)</f>
        <v>689375</v>
      </c>
      <c r="C53" s="543">
        <f t="shared" ref="C53:H53" si="4">SUM(C54:C56)</f>
        <v>339876</v>
      </c>
      <c r="D53" s="543">
        <f t="shared" si="4"/>
        <v>13153.55</v>
      </c>
      <c r="E53" s="423">
        <f t="shared" si="3"/>
        <v>3.8701026256634768E-2</v>
      </c>
      <c r="F53" s="699">
        <f t="shared" si="4"/>
        <v>13153.55</v>
      </c>
      <c r="G53" s="684">
        <f t="shared" si="3"/>
        <v>3.8701026256634768E-2</v>
      </c>
      <c r="H53" s="544">
        <f t="shared" si="4"/>
        <v>0</v>
      </c>
    </row>
    <row r="54" spans="1:8" x14ac:dyDescent="0.2">
      <c r="A54" s="213" t="s">
        <v>300</v>
      </c>
      <c r="B54" s="560">
        <v>689375</v>
      </c>
      <c r="C54" s="561">
        <v>339876</v>
      </c>
      <c r="D54" s="562">
        <v>13153.55</v>
      </c>
      <c r="E54" s="423">
        <f t="shared" si="3"/>
        <v>3.8701026256634768E-2</v>
      </c>
      <c r="F54" s="578">
        <v>13153.55</v>
      </c>
      <c r="G54" s="684">
        <f t="shared" si="3"/>
        <v>3.8701026256634768E-2</v>
      </c>
      <c r="H54" s="564">
        <v>0</v>
      </c>
    </row>
    <row r="55" spans="1:8" x14ac:dyDescent="0.2">
      <c r="A55" s="213" t="s">
        <v>301</v>
      </c>
      <c r="B55" s="560">
        <v>0</v>
      </c>
      <c r="C55" s="561">
        <v>0</v>
      </c>
      <c r="D55" s="562">
        <v>0</v>
      </c>
      <c r="E55" s="423">
        <f t="shared" si="3"/>
        <v>0</v>
      </c>
      <c r="F55" s="578">
        <v>0</v>
      </c>
      <c r="G55" s="684">
        <f t="shared" si="3"/>
        <v>0</v>
      </c>
      <c r="H55" s="564">
        <v>0</v>
      </c>
    </row>
    <row r="56" spans="1:8" x14ac:dyDescent="0.2">
      <c r="A56" s="213" t="s">
        <v>302</v>
      </c>
      <c r="B56" s="560">
        <v>0</v>
      </c>
      <c r="C56" s="561">
        <v>0</v>
      </c>
      <c r="D56" s="562">
        <v>0</v>
      </c>
      <c r="E56" s="437">
        <f t="shared" si="3"/>
        <v>0</v>
      </c>
      <c r="F56" s="578">
        <v>0</v>
      </c>
      <c r="G56" s="684">
        <f t="shared" si="3"/>
        <v>0</v>
      </c>
      <c r="H56" s="565">
        <v>0</v>
      </c>
    </row>
    <row r="57" spans="1:8" x14ac:dyDescent="0.2">
      <c r="A57" s="223" t="s">
        <v>856</v>
      </c>
      <c r="B57" s="566">
        <f>B49+B53</f>
        <v>3192930</v>
      </c>
      <c r="C57" s="566">
        <f t="shared" ref="C57:H57" si="5">C49+C53</f>
        <v>3192930</v>
      </c>
      <c r="D57" s="566">
        <f t="shared" si="5"/>
        <v>2331269.37</v>
      </c>
      <c r="E57" s="525">
        <f t="shared" si="3"/>
        <v>0.73013481974236838</v>
      </c>
      <c r="F57" s="566">
        <f t="shared" si="5"/>
        <v>2290254.04</v>
      </c>
      <c r="G57" s="525">
        <f t="shared" si="3"/>
        <v>0.71728914821183054</v>
      </c>
      <c r="H57" s="693">
        <f t="shared" si="5"/>
        <v>41015.33</v>
      </c>
    </row>
    <row r="58" spans="1:8" x14ac:dyDescent="0.2">
      <c r="A58" s="1487"/>
      <c r="B58" s="1487"/>
      <c r="C58" s="222"/>
      <c r="D58" s="222"/>
      <c r="E58" s="222"/>
      <c r="F58" s="252"/>
      <c r="G58" s="252"/>
    </row>
    <row r="59" spans="1:8" ht="15.6" customHeight="1" x14ac:dyDescent="0.2">
      <c r="A59" s="1488" t="s">
        <v>496</v>
      </c>
      <c r="B59" s="1475" t="s">
        <v>844</v>
      </c>
      <c r="C59" s="1475" t="s">
        <v>288</v>
      </c>
      <c r="D59" s="1479" t="s">
        <v>175</v>
      </c>
      <c r="E59" s="1480"/>
      <c r="F59" s="1479" t="s">
        <v>176</v>
      </c>
      <c r="G59" s="1480"/>
      <c r="H59" s="1483" t="s">
        <v>711</v>
      </c>
    </row>
    <row r="60" spans="1:8" ht="15.6" customHeight="1" x14ac:dyDescent="0.2">
      <c r="A60" s="1489"/>
      <c r="B60" s="1486"/>
      <c r="C60" s="1486"/>
      <c r="D60" s="554" t="s">
        <v>118</v>
      </c>
      <c r="E60" s="555" t="s">
        <v>117</v>
      </c>
      <c r="F60" s="554" t="s">
        <v>118</v>
      </c>
      <c r="G60" s="555" t="s">
        <v>117</v>
      </c>
      <c r="H60" s="1484"/>
    </row>
    <row r="61" spans="1:8" ht="15.6" customHeight="1" x14ac:dyDescent="0.2">
      <c r="A61" s="1490"/>
      <c r="B61" s="1476"/>
      <c r="C61" s="1476"/>
      <c r="D61" s="557" t="s">
        <v>182</v>
      </c>
      <c r="E61" s="695" t="s">
        <v>857</v>
      </c>
      <c r="F61" s="557" t="s">
        <v>444</v>
      </c>
      <c r="G61" s="695" t="s">
        <v>858</v>
      </c>
      <c r="H61" s="1485"/>
    </row>
    <row r="62" spans="1:8" x14ac:dyDescent="0.2">
      <c r="A62" s="224" t="s">
        <v>497</v>
      </c>
      <c r="B62" s="593">
        <v>0</v>
      </c>
      <c r="C62" s="594">
        <v>0</v>
      </c>
      <c r="D62" s="681">
        <v>0</v>
      </c>
      <c r="E62" s="524">
        <f>IF($D$57="",0,IF($D$57=0,0,D62/$D$57))</f>
        <v>0</v>
      </c>
      <c r="F62" s="578">
        <v>0</v>
      </c>
      <c r="G62" s="696">
        <f>IF($F$57="",0,IF($F$57=0,0,F62/$F$57))</f>
        <v>0</v>
      </c>
      <c r="H62" s="564">
        <v>0</v>
      </c>
    </row>
    <row r="63" spans="1:8" x14ac:dyDescent="0.2">
      <c r="A63" s="225" t="s">
        <v>498</v>
      </c>
      <c r="B63" s="595">
        <v>0</v>
      </c>
      <c r="C63" s="596">
        <v>0</v>
      </c>
      <c r="D63" s="681">
        <v>0</v>
      </c>
      <c r="E63" s="423">
        <f t="shared" ref="E63:E71" si="6">IF($D$57="",0,IF($D$57=0,0,D63/$D$57))</f>
        <v>0</v>
      </c>
      <c r="F63" s="580">
        <v>0</v>
      </c>
      <c r="G63" s="607">
        <f t="shared" ref="G63:G72" si="7">IF($F$57="",0,IF($F$57=0,0,F63/$F$57))</f>
        <v>0</v>
      </c>
      <c r="H63" s="564">
        <v>0</v>
      </c>
    </row>
    <row r="64" spans="1:8" x14ac:dyDescent="0.2">
      <c r="A64" s="225" t="s">
        <v>529</v>
      </c>
      <c r="B64" s="609">
        <f>SUM(B65:B67)</f>
        <v>0</v>
      </c>
      <c r="C64" s="609">
        <f t="shared" ref="C64:H64" si="8">SUM(C65:C67)</f>
        <v>0</v>
      </c>
      <c r="D64" s="609">
        <f t="shared" si="8"/>
        <v>0</v>
      </c>
      <c r="E64" s="423">
        <f t="shared" si="6"/>
        <v>0</v>
      </c>
      <c r="F64" s="609">
        <f t="shared" si="8"/>
        <v>0</v>
      </c>
      <c r="G64" s="607">
        <f t="shared" si="7"/>
        <v>0</v>
      </c>
      <c r="H64" s="610">
        <f t="shared" si="8"/>
        <v>0</v>
      </c>
    </row>
    <row r="65" spans="1:8" x14ac:dyDescent="0.2">
      <c r="A65" s="214" t="s">
        <v>530</v>
      </c>
      <c r="B65" s="563">
        <v>0</v>
      </c>
      <c r="C65" s="563">
        <v>0</v>
      </c>
      <c r="D65" s="681">
        <v>0</v>
      </c>
      <c r="E65" s="423">
        <f t="shared" si="6"/>
        <v>0</v>
      </c>
      <c r="F65" s="580">
        <v>0</v>
      </c>
      <c r="G65" s="607">
        <f t="shared" si="7"/>
        <v>0</v>
      </c>
      <c r="H65" s="564">
        <v>0</v>
      </c>
    </row>
    <row r="66" spans="1:8" x14ac:dyDescent="0.2">
      <c r="A66" s="214" t="s">
        <v>499</v>
      </c>
      <c r="B66" s="563">
        <v>0</v>
      </c>
      <c r="C66" s="563">
        <v>0</v>
      </c>
      <c r="D66" s="681">
        <v>0</v>
      </c>
      <c r="E66" s="423">
        <f t="shared" si="6"/>
        <v>0</v>
      </c>
      <c r="F66" s="580">
        <v>0</v>
      </c>
      <c r="G66" s="607">
        <f t="shared" si="7"/>
        <v>0</v>
      </c>
      <c r="H66" s="564">
        <v>0</v>
      </c>
    </row>
    <row r="67" spans="1:8" x14ac:dyDescent="0.2">
      <c r="A67" s="227" t="s">
        <v>500</v>
      </c>
      <c r="B67" s="563">
        <v>0</v>
      </c>
      <c r="C67" s="563">
        <v>0</v>
      </c>
      <c r="D67" s="563">
        <v>0</v>
      </c>
      <c r="E67" s="423">
        <f t="shared" si="6"/>
        <v>0</v>
      </c>
      <c r="F67" s="591">
        <v>0</v>
      </c>
      <c r="G67" s="607">
        <f t="shared" si="7"/>
        <v>0</v>
      </c>
      <c r="H67" s="564">
        <v>0</v>
      </c>
    </row>
    <row r="68" spans="1:8" x14ac:dyDescent="0.2">
      <c r="A68" s="226" t="s">
        <v>501</v>
      </c>
      <c r="B68" s="563">
        <v>0</v>
      </c>
      <c r="C68" s="563">
        <v>0</v>
      </c>
      <c r="D68" s="563">
        <v>0</v>
      </c>
      <c r="E68" s="423">
        <f t="shared" si="6"/>
        <v>0</v>
      </c>
      <c r="F68" s="591">
        <v>0</v>
      </c>
      <c r="G68" s="607">
        <f t="shared" si="7"/>
        <v>0</v>
      </c>
      <c r="H68" s="564">
        <v>0</v>
      </c>
    </row>
    <row r="69" spans="1:8" ht="23.25" x14ac:dyDescent="0.2">
      <c r="A69" s="228" t="s">
        <v>673</v>
      </c>
      <c r="B69" s="592">
        <v>0</v>
      </c>
      <c r="C69" s="592">
        <v>0</v>
      </c>
      <c r="D69" s="563">
        <v>0</v>
      </c>
      <c r="E69" s="423">
        <f t="shared" si="6"/>
        <v>0</v>
      </c>
      <c r="F69" s="694">
        <v>0</v>
      </c>
      <c r="G69" s="607">
        <f t="shared" si="7"/>
        <v>0</v>
      </c>
      <c r="H69" s="564">
        <v>0</v>
      </c>
    </row>
    <row r="70" spans="1:8" x14ac:dyDescent="0.2">
      <c r="A70" s="229" t="s">
        <v>674</v>
      </c>
      <c r="B70" s="563">
        <v>0</v>
      </c>
      <c r="C70" s="563">
        <v>0</v>
      </c>
      <c r="D70" s="563">
        <v>0</v>
      </c>
      <c r="E70" s="423">
        <f t="shared" si="6"/>
        <v>0</v>
      </c>
      <c r="F70" s="591">
        <v>0</v>
      </c>
      <c r="G70" s="607">
        <f t="shared" si="7"/>
        <v>0</v>
      </c>
      <c r="H70" s="564">
        <v>0</v>
      </c>
    </row>
    <row r="71" spans="1:8" ht="24" customHeight="1" x14ac:dyDescent="0.2">
      <c r="A71" s="230" t="s">
        <v>675</v>
      </c>
      <c r="B71" s="563">
        <v>0</v>
      </c>
      <c r="C71" s="563">
        <v>0</v>
      </c>
      <c r="D71" s="563">
        <v>0</v>
      </c>
      <c r="E71" s="437">
        <f t="shared" si="6"/>
        <v>0</v>
      </c>
      <c r="F71" s="591">
        <v>0</v>
      </c>
      <c r="G71" s="697">
        <f t="shared" si="7"/>
        <v>0</v>
      </c>
      <c r="H71" s="565">
        <v>0</v>
      </c>
    </row>
    <row r="72" spans="1:8" x14ac:dyDescent="0.2">
      <c r="A72" s="231" t="s">
        <v>859</v>
      </c>
      <c r="B72" s="611">
        <f>SUM(B62:B64,B68:B71)</f>
        <v>0</v>
      </c>
      <c r="C72" s="611">
        <f t="shared" ref="C72:H72" si="9">SUM(C62:C64,C68:C71)</f>
        <v>0</v>
      </c>
      <c r="D72" s="611">
        <f t="shared" si="9"/>
        <v>0</v>
      </c>
      <c r="E72" s="525">
        <f>IF($D$57="",0,IF($D$57=0,0,D72/$D$57))</f>
        <v>0</v>
      </c>
      <c r="F72" s="611">
        <f t="shared" si="9"/>
        <v>0</v>
      </c>
      <c r="G72" s="608">
        <f t="shared" si="7"/>
        <v>0</v>
      </c>
      <c r="H72" s="611">
        <f t="shared" si="9"/>
        <v>0</v>
      </c>
    </row>
    <row r="73" spans="1:8" x14ac:dyDescent="0.2">
      <c r="A73" s="232"/>
      <c r="B73" s="232"/>
      <c r="C73" s="232"/>
      <c r="D73" s="232"/>
      <c r="E73" s="567"/>
      <c r="F73" s="255"/>
      <c r="G73" s="257"/>
      <c r="H73" s="259"/>
    </row>
    <row r="74" spans="1:8" x14ac:dyDescent="0.2">
      <c r="A74" s="233" t="s">
        <v>860</v>
      </c>
      <c r="B74" s="612">
        <f>B57-B72</f>
        <v>3192930</v>
      </c>
      <c r="C74" s="612">
        <f>C57-C72</f>
        <v>3192930</v>
      </c>
      <c r="D74" s="612">
        <f>D57-D72</f>
        <v>2331269.37</v>
      </c>
      <c r="E74" s="568"/>
      <c r="F74" s="612">
        <f>F57-F72</f>
        <v>2290254.04</v>
      </c>
      <c r="G74" s="568"/>
      <c r="H74" s="612">
        <f>H57-H72</f>
        <v>41015.33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473" t="s">
        <v>986</v>
      </c>
      <c r="B76" s="1473"/>
      <c r="C76" s="1473"/>
      <c r="D76" s="1474"/>
      <c r="E76" s="1504">
        <f>IF(D$31="",0,IF(D$31=0,0,IF(A$7=IV$12,D$74/D$31,F$74/D$31)))</f>
        <v>0.36278105276938555</v>
      </c>
      <c r="F76" s="1505"/>
      <c r="G76" s="1505"/>
      <c r="H76" s="1505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473" t="s">
        <v>987</v>
      </c>
      <c r="B78" s="1473"/>
      <c r="C78" s="1473"/>
      <c r="D78" s="1474"/>
      <c r="E78" s="1481">
        <f>IF(D$31="",0,IF(D$31=0,0,IF(A$7=IV$12,D$74-D$31*0.15,F$74-D$31*0.15)))</f>
        <v>1343296.9060000004</v>
      </c>
      <c r="F78" s="1482"/>
      <c r="G78" s="1482"/>
      <c r="H78" s="1482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58" t="s">
        <v>686</v>
      </c>
      <c r="B80" s="1459"/>
      <c r="C80" s="1458" t="s">
        <v>699</v>
      </c>
      <c r="D80" s="1475" t="s">
        <v>700</v>
      </c>
      <c r="E80" s="1475" t="s">
        <v>503</v>
      </c>
      <c r="F80" s="1475" t="s">
        <v>504</v>
      </c>
      <c r="G80" s="1458" t="s">
        <v>701</v>
      </c>
      <c r="H80" s="1462"/>
    </row>
    <row r="81" spans="1:8" ht="23.25" customHeight="1" x14ac:dyDescent="0.2">
      <c r="A81" s="1456"/>
      <c r="B81" s="1461"/>
      <c r="C81" s="1456"/>
      <c r="D81" s="1476"/>
      <c r="E81" s="1476"/>
      <c r="F81" s="1476"/>
      <c r="G81" s="1456"/>
      <c r="H81" s="1457"/>
    </row>
    <row r="82" spans="1:8" ht="15" customHeight="1" x14ac:dyDescent="0.2">
      <c r="A82" s="1467" t="s">
        <v>505</v>
      </c>
      <c r="B82" s="1468"/>
      <c r="C82" s="571"/>
      <c r="D82" s="572"/>
      <c r="E82" s="573"/>
      <c r="F82" s="574"/>
      <c r="G82" s="1519"/>
      <c r="H82" s="1520"/>
    </row>
    <row r="83" spans="1:8" ht="12" customHeight="1" x14ac:dyDescent="0.2">
      <c r="A83" s="1469" t="s">
        <v>506</v>
      </c>
      <c r="B83" s="1470"/>
      <c r="C83" s="575"/>
      <c r="D83" s="576"/>
      <c r="E83" s="560"/>
      <c r="F83" s="577"/>
      <c r="G83" s="1447"/>
      <c r="H83" s="1448"/>
    </row>
    <row r="84" spans="1:8" ht="12" customHeight="1" x14ac:dyDescent="0.2">
      <c r="A84" s="581" t="s">
        <v>676</v>
      </c>
      <c r="B84" s="582"/>
      <c r="C84" s="575"/>
      <c r="D84" s="576"/>
      <c r="E84" s="560"/>
      <c r="F84" s="577"/>
      <c r="G84" s="1447"/>
      <c r="H84" s="1448"/>
    </row>
    <row r="85" spans="1:8" ht="11.25" customHeight="1" x14ac:dyDescent="0.2">
      <c r="A85" s="583" t="s">
        <v>677</v>
      </c>
      <c r="B85" s="582"/>
      <c r="C85" s="575"/>
      <c r="D85" s="576"/>
      <c r="E85" s="562"/>
      <c r="F85" s="578"/>
      <c r="G85" s="1447"/>
      <c r="H85" s="1448"/>
    </row>
    <row r="86" spans="1:8" ht="12.75" customHeight="1" x14ac:dyDescent="0.2">
      <c r="A86" s="1471" t="s">
        <v>507</v>
      </c>
      <c r="B86" s="1472"/>
      <c r="C86" s="613">
        <f>SUM(C82:C85)</f>
        <v>0</v>
      </c>
      <c r="D86" s="613">
        <f>SUM(D82:D85)</f>
        <v>0</v>
      </c>
      <c r="E86" s="613">
        <f>SUM(E82:E85)</f>
        <v>0</v>
      </c>
      <c r="F86" s="613">
        <f>SUM(F82:F85)</f>
        <v>0</v>
      </c>
      <c r="G86" s="1463">
        <f>SUM(G82:G85)</f>
        <v>0</v>
      </c>
      <c r="H86" s="1464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62" t="s">
        <v>508</v>
      </c>
      <c r="B88" s="1459"/>
      <c r="C88" s="1454" t="s">
        <v>678</v>
      </c>
      <c r="D88" s="1455"/>
      <c r="E88" s="1455"/>
      <c r="F88" s="1455"/>
      <c r="G88" s="1455"/>
      <c r="H88" s="1455"/>
    </row>
    <row r="89" spans="1:8" ht="15.75" customHeight="1" x14ac:dyDescent="0.2">
      <c r="A89" s="1455"/>
      <c r="B89" s="1460"/>
      <c r="C89" s="1456"/>
      <c r="D89" s="1457"/>
      <c r="E89" s="1457"/>
      <c r="F89" s="1457"/>
      <c r="G89" s="1457"/>
      <c r="H89" s="1457"/>
    </row>
    <row r="90" spans="1:8" ht="14.25" customHeight="1" x14ac:dyDescent="0.2">
      <c r="A90" s="1455"/>
      <c r="B90" s="1460"/>
      <c r="C90" s="1458" t="s">
        <v>509</v>
      </c>
      <c r="D90" s="1459"/>
      <c r="E90" s="1454" t="s">
        <v>510</v>
      </c>
      <c r="F90" s="1455"/>
      <c r="G90" s="1458" t="s">
        <v>511</v>
      </c>
      <c r="H90" s="1462"/>
    </row>
    <row r="91" spans="1:8" ht="13.5" customHeight="1" x14ac:dyDescent="0.2">
      <c r="A91" s="1455"/>
      <c r="B91" s="1460"/>
      <c r="C91" s="1454"/>
      <c r="D91" s="1460"/>
      <c r="E91" s="1454"/>
      <c r="F91" s="1455"/>
      <c r="G91" s="1454"/>
      <c r="H91" s="1455"/>
    </row>
    <row r="92" spans="1:8" ht="12" customHeight="1" x14ac:dyDescent="0.2">
      <c r="A92" s="1457"/>
      <c r="B92" s="1461"/>
      <c r="C92" s="1456"/>
      <c r="D92" s="1461"/>
      <c r="E92" s="1456" t="s">
        <v>441</v>
      </c>
      <c r="F92" s="1457"/>
      <c r="G92" s="1456"/>
      <c r="H92" s="1457"/>
    </row>
    <row r="93" spans="1:8" ht="13.5" customHeight="1" x14ac:dyDescent="0.2">
      <c r="A93" s="586" t="s">
        <v>512</v>
      </c>
      <c r="B93" s="584"/>
      <c r="C93" s="1441"/>
      <c r="D93" s="1442"/>
      <c r="E93" s="1441"/>
      <c r="F93" s="1442"/>
      <c r="G93" s="1441"/>
      <c r="H93" s="1442"/>
    </row>
    <row r="94" spans="1:8" ht="13.5" customHeight="1" x14ac:dyDescent="0.2">
      <c r="A94" s="587" t="s">
        <v>506</v>
      </c>
      <c r="B94" s="585"/>
      <c r="C94" s="1465"/>
      <c r="D94" s="1466"/>
      <c r="E94" s="1465"/>
      <c r="F94" s="1466"/>
      <c r="G94" s="1465"/>
      <c r="H94" s="1466"/>
    </row>
    <row r="95" spans="1:8" ht="13.5" customHeight="1" x14ac:dyDescent="0.2">
      <c r="A95" s="587" t="s">
        <v>679</v>
      </c>
      <c r="B95" s="585"/>
      <c r="C95" s="1465"/>
      <c r="D95" s="1466"/>
      <c r="E95" s="1465"/>
      <c r="F95" s="1466"/>
      <c r="G95" s="1465"/>
      <c r="H95" s="1466"/>
    </row>
    <row r="96" spans="1:8" ht="27" customHeight="1" x14ac:dyDescent="0.2">
      <c r="A96" s="587" t="s">
        <v>680</v>
      </c>
      <c r="B96" s="585"/>
      <c r="C96" s="1465"/>
      <c r="D96" s="1466"/>
      <c r="E96" s="1465"/>
      <c r="F96" s="1466"/>
      <c r="G96" s="1465"/>
      <c r="H96" s="1466"/>
    </row>
    <row r="97" spans="1:8" ht="13.5" customHeight="1" x14ac:dyDescent="0.2">
      <c r="A97" s="238" t="s">
        <v>861</v>
      </c>
      <c r="B97" s="239"/>
      <c r="C97" s="1452">
        <f>SUM(C93:D96)</f>
        <v>0</v>
      </c>
      <c r="D97" s="1453"/>
      <c r="E97" s="1452">
        <f>SUM(E93:F96)</f>
        <v>0</v>
      </c>
      <c r="F97" s="1453"/>
      <c r="G97" s="1452">
        <f>SUM(G93:H96)</f>
        <v>0</v>
      </c>
      <c r="H97" s="1453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62" t="s">
        <v>687</v>
      </c>
      <c r="B99" s="1459"/>
      <c r="C99" s="1458" t="s">
        <v>513</v>
      </c>
      <c r="D99" s="1462"/>
      <c r="E99" s="1462"/>
      <c r="F99" s="1462"/>
      <c r="G99" s="1462"/>
      <c r="H99" s="1462"/>
    </row>
    <row r="100" spans="1:8" ht="15.75" customHeight="1" x14ac:dyDescent="0.2">
      <c r="A100" s="1455"/>
      <c r="B100" s="1460"/>
      <c r="C100" s="1456"/>
      <c r="D100" s="1457"/>
      <c r="E100" s="1457"/>
      <c r="F100" s="1457"/>
      <c r="G100" s="1457"/>
      <c r="H100" s="1457"/>
    </row>
    <row r="101" spans="1:8" ht="15" customHeight="1" x14ac:dyDescent="0.2">
      <c r="A101" s="1455"/>
      <c r="B101" s="1460"/>
      <c r="C101" s="1458" t="s">
        <v>509</v>
      </c>
      <c r="D101" s="1459"/>
      <c r="E101" s="1458" t="s">
        <v>510</v>
      </c>
      <c r="F101" s="1462"/>
      <c r="G101" s="1458" t="s">
        <v>511</v>
      </c>
      <c r="H101" s="1462"/>
    </row>
    <row r="102" spans="1:8" x14ac:dyDescent="0.2">
      <c r="A102" s="1455"/>
      <c r="B102" s="1460"/>
      <c r="C102" s="1454"/>
      <c r="D102" s="1460"/>
      <c r="E102" s="1454"/>
      <c r="F102" s="1455"/>
      <c r="G102" s="1454"/>
      <c r="H102" s="1455"/>
    </row>
    <row r="103" spans="1:8" x14ac:dyDescent="0.2">
      <c r="A103" s="1457"/>
      <c r="B103" s="1461"/>
      <c r="C103" s="1456"/>
      <c r="D103" s="1461"/>
      <c r="E103" s="1456" t="s">
        <v>442</v>
      </c>
      <c r="F103" s="1457"/>
      <c r="G103" s="1456"/>
      <c r="H103" s="1457"/>
    </row>
    <row r="104" spans="1:8" x14ac:dyDescent="0.2">
      <c r="A104" s="586" t="s">
        <v>514</v>
      </c>
      <c r="B104" s="588"/>
      <c r="C104" s="1441"/>
      <c r="D104" s="1442"/>
      <c r="E104" s="1443"/>
      <c r="F104" s="1444"/>
      <c r="G104" s="1443"/>
      <c r="H104" s="1444"/>
    </row>
    <row r="105" spans="1:8" x14ac:dyDescent="0.2">
      <c r="A105" s="587" t="s">
        <v>506</v>
      </c>
      <c r="B105" s="589"/>
      <c r="C105" s="1465"/>
      <c r="D105" s="1466"/>
      <c r="E105" s="1445"/>
      <c r="F105" s="1446"/>
      <c r="G105" s="1445"/>
      <c r="H105" s="1446"/>
    </row>
    <row r="106" spans="1:8" x14ac:dyDescent="0.2">
      <c r="A106" s="587" t="s">
        <v>681</v>
      </c>
      <c r="B106" s="589"/>
      <c r="C106" s="1465"/>
      <c r="D106" s="1466"/>
      <c r="E106" s="1445"/>
      <c r="F106" s="1446"/>
      <c r="G106" s="1445"/>
      <c r="H106" s="1446"/>
    </row>
    <row r="107" spans="1:8" ht="25.15" customHeight="1" x14ac:dyDescent="0.2">
      <c r="A107" s="587" t="s">
        <v>682</v>
      </c>
      <c r="B107" s="589"/>
      <c r="C107" s="1465"/>
      <c r="D107" s="1466"/>
      <c r="E107" s="1445"/>
      <c r="F107" s="1446"/>
      <c r="G107" s="1445"/>
      <c r="H107" s="1446"/>
    </row>
    <row r="108" spans="1:8" ht="12.75" customHeight="1" x14ac:dyDescent="0.2">
      <c r="A108" s="1449" t="s">
        <v>515</v>
      </c>
      <c r="B108" s="1449"/>
      <c r="C108" s="1452">
        <f>SUM(C104:D107)</f>
        <v>0</v>
      </c>
      <c r="D108" s="1453"/>
      <c r="E108" s="1452">
        <f>SUM(E104:F107)</f>
        <v>0</v>
      </c>
      <c r="F108" s="1453"/>
      <c r="G108" s="1452">
        <f>SUM(G104:H107)</f>
        <v>0</v>
      </c>
      <c r="H108" s="1453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297</v>
      </c>
      <c r="B110" s="1475" t="s">
        <v>844</v>
      </c>
      <c r="C110" s="1475" t="s">
        <v>288</v>
      </c>
      <c r="D110" s="1450" t="s">
        <v>175</v>
      </c>
      <c r="E110" s="1451"/>
      <c r="F110" s="1450" t="s">
        <v>176</v>
      </c>
      <c r="G110" s="1451"/>
      <c r="H110" s="1483" t="s">
        <v>711</v>
      </c>
    </row>
    <row r="111" spans="1:8" x14ac:dyDescent="0.2">
      <c r="A111" s="218" t="s">
        <v>304</v>
      </c>
      <c r="B111" s="1486"/>
      <c r="C111" s="1486"/>
      <c r="D111" s="216" t="s">
        <v>118</v>
      </c>
      <c r="E111" s="217" t="s">
        <v>117</v>
      </c>
      <c r="F111" s="216" t="s">
        <v>118</v>
      </c>
      <c r="G111" s="217" t="s">
        <v>117</v>
      </c>
      <c r="H111" s="1484"/>
    </row>
    <row r="112" spans="1:8" ht="21.75" customHeight="1" x14ac:dyDescent="0.2">
      <c r="A112" s="243"/>
      <c r="B112" s="1476"/>
      <c r="C112" s="1476"/>
      <c r="D112" s="557" t="s">
        <v>516</v>
      </c>
      <c r="E112" s="519" t="s">
        <v>517</v>
      </c>
      <c r="F112" s="557" t="s">
        <v>518</v>
      </c>
      <c r="G112" s="519" t="s">
        <v>519</v>
      </c>
      <c r="H112" s="1485"/>
    </row>
    <row r="113" spans="1:8" x14ac:dyDescent="0.2">
      <c r="A113" s="222" t="s">
        <v>305</v>
      </c>
      <c r="B113" s="560">
        <v>1799095</v>
      </c>
      <c r="C113" s="560">
        <v>1380404.64</v>
      </c>
      <c r="D113" s="562">
        <v>905703.54</v>
      </c>
      <c r="E113" s="423">
        <f t="shared" ref="E113:E119" si="10">IF($D$120="",0,IF($D$120=0,0,D113/$D$120))</f>
        <v>0.38850231194003976</v>
      </c>
      <c r="F113" s="562">
        <v>870445.28</v>
      </c>
      <c r="G113" s="423">
        <f>IF($F$120="",0,IF($F$120=0,0,F113/$F$120))</f>
        <v>0.3800649468562885</v>
      </c>
      <c r="H113" s="614">
        <v>35258.26</v>
      </c>
    </row>
    <row r="114" spans="1:8" x14ac:dyDescent="0.2">
      <c r="A114" s="222" t="s">
        <v>306</v>
      </c>
      <c r="B114" s="560">
        <v>343805</v>
      </c>
      <c r="C114" s="560">
        <v>384569.7</v>
      </c>
      <c r="D114" s="562">
        <v>181664.65</v>
      </c>
      <c r="E114" s="423">
        <f t="shared" si="10"/>
        <v>7.7925207759238904E-2</v>
      </c>
      <c r="F114" s="580">
        <v>181664.65</v>
      </c>
      <c r="G114" s="423">
        <f t="shared" ref="G114:G119" si="11">IF($F$120="",0,IF($F$120=0,0,F114/$F$120))</f>
        <v>7.9320742078027293E-2</v>
      </c>
      <c r="H114" s="564">
        <v>0</v>
      </c>
    </row>
    <row r="115" spans="1:8" x14ac:dyDescent="0.2">
      <c r="A115" s="222" t="s">
        <v>307</v>
      </c>
      <c r="B115" s="560">
        <v>0</v>
      </c>
      <c r="C115" s="560">
        <v>0</v>
      </c>
      <c r="D115" s="562">
        <v>0</v>
      </c>
      <c r="E115" s="423">
        <f t="shared" si="10"/>
        <v>0</v>
      </c>
      <c r="F115" s="580">
        <v>0</v>
      </c>
      <c r="G115" s="423">
        <f t="shared" si="11"/>
        <v>0</v>
      </c>
      <c r="H115" s="564">
        <v>0</v>
      </c>
    </row>
    <row r="116" spans="1:8" x14ac:dyDescent="0.2">
      <c r="A116" s="222" t="s">
        <v>308</v>
      </c>
      <c r="B116" s="560">
        <v>0</v>
      </c>
      <c r="C116" s="560">
        <v>0</v>
      </c>
      <c r="D116" s="562">
        <v>0</v>
      </c>
      <c r="E116" s="423">
        <f t="shared" si="10"/>
        <v>0</v>
      </c>
      <c r="F116" s="580">
        <v>0</v>
      </c>
      <c r="G116" s="423">
        <f t="shared" si="11"/>
        <v>0</v>
      </c>
      <c r="H116" s="564">
        <v>0</v>
      </c>
    </row>
    <row r="117" spans="1:8" x14ac:dyDescent="0.2">
      <c r="A117" s="222" t="s">
        <v>309</v>
      </c>
      <c r="B117" s="560">
        <v>102410</v>
      </c>
      <c r="C117" s="560">
        <v>160411</v>
      </c>
      <c r="D117" s="562">
        <v>114423.88</v>
      </c>
      <c r="E117" s="423">
        <f t="shared" si="10"/>
        <v>4.9082221673937235E-2</v>
      </c>
      <c r="F117" s="580">
        <v>107166.81</v>
      </c>
      <c r="G117" s="423">
        <f t="shared" si="11"/>
        <v>4.679254271722625E-2</v>
      </c>
      <c r="H117" s="564">
        <v>7257.07</v>
      </c>
    </row>
    <row r="118" spans="1:8" x14ac:dyDescent="0.2">
      <c r="A118" s="222" t="s">
        <v>310</v>
      </c>
      <c r="B118" s="560">
        <v>0</v>
      </c>
      <c r="C118" s="560">
        <v>0</v>
      </c>
      <c r="D118" s="562">
        <v>0</v>
      </c>
      <c r="E118" s="423">
        <f t="shared" si="10"/>
        <v>0</v>
      </c>
      <c r="F118" s="580">
        <v>0</v>
      </c>
      <c r="G118" s="423">
        <f t="shared" si="11"/>
        <v>0</v>
      </c>
      <c r="H118" s="564">
        <v>0</v>
      </c>
    </row>
    <row r="119" spans="1:8" x14ac:dyDescent="0.2">
      <c r="A119" s="241" t="s">
        <v>278</v>
      </c>
      <c r="B119" s="579">
        <v>947620</v>
      </c>
      <c r="C119" s="579">
        <v>1267544.6599999999</v>
      </c>
      <c r="D119" s="562">
        <v>1129477.3</v>
      </c>
      <c r="E119" s="423">
        <f t="shared" si="10"/>
        <v>0.48449025862678408</v>
      </c>
      <c r="F119" s="580">
        <v>1130977.3</v>
      </c>
      <c r="G119" s="423">
        <f t="shared" si="11"/>
        <v>0.49382176834845798</v>
      </c>
      <c r="H119" s="565">
        <v>-1500</v>
      </c>
    </row>
    <row r="120" spans="1:8" x14ac:dyDescent="0.2">
      <c r="A120" s="244" t="s">
        <v>187</v>
      </c>
      <c r="B120" s="551">
        <f>SUM(B113:B119)</f>
        <v>3192930</v>
      </c>
      <c r="C120" s="551">
        <f t="shared" ref="C120:H120" si="12">SUM(C113:C119)</f>
        <v>3192930</v>
      </c>
      <c r="D120" s="551">
        <f t="shared" si="12"/>
        <v>2331269.37</v>
      </c>
      <c r="E120" s="597"/>
      <c r="F120" s="551">
        <f t="shared" si="12"/>
        <v>2290254.04</v>
      </c>
      <c r="G120" s="597"/>
      <c r="H120" s="590">
        <f t="shared" si="12"/>
        <v>41015.33</v>
      </c>
    </row>
    <row r="121" spans="1:8" x14ac:dyDescent="0.2">
      <c r="A121" s="598" t="s">
        <v>1065</v>
      </c>
      <c r="B121" s="599"/>
      <c r="C121" s="599"/>
      <c r="D121" s="600"/>
      <c r="E121" s="600"/>
      <c r="F121" s="601"/>
      <c r="G121" s="601"/>
      <c r="H121" s="570"/>
    </row>
    <row r="122" spans="1:8" x14ac:dyDescent="0.2">
      <c r="A122" s="600" t="s">
        <v>0</v>
      </c>
      <c r="B122" s="602"/>
      <c r="C122" s="602"/>
      <c r="D122" s="600"/>
      <c r="E122" s="600"/>
      <c r="F122" s="601"/>
      <c r="G122" s="601"/>
      <c r="H122" s="570"/>
    </row>
    <row r="123" spans="1:8" x14ac:dyDescent="0.2">
      <c r="A123" s="603" t="s">
        <v>984</v>
      </c>
      <c r="B123" s="602"/>
      <c r="C123" s="602"/>
      <c r="D123" s="600"/>
      <c r="E123" s="600"/>
      <c r="F123" s="601"/>
      <c r="G123" s="601"/>
      <c r="H123" s="570"/>
    </row>
    <row r="124" spans="1:8" x14ac:dyDescent="0.2">
      <c r="A124" s="603" t="s">
        <v>985</v>
      </c>
      <c r="B124" s="602"/>
      <c r="C124" s="602"/>
      <c r="D124" s="600"/>
      <c r="E124" s="600"/>
      <c r="F124" s="601"/>
      <c r="G124" s="601"/>
      <c r="H124" s="570"/>
    </row>
    <row r="125" spans="1:8" x14ac:dyDescent="0.2">
      <c r="A125" s="604" t="s">
        <v>862</v>
      </c>
      <c r="B125" s="605"/>
      <c r="C125" s="605"/>
      <c r="D125" s="600"/>
      <c r="E125" s="600"/>
      <c r="F125" s="601"/>
      <c r="G125" s="601"/>
      <c r="H125" s="570"/>
    </row>
    <row r="126" spans="1:8" x14ac:dyDescent="0.2">
      <c r="A126" s="604" t="s">
        <v>702</v>
      </c>
      <c r="B126" s="606"/>
      <c r="C126" s="606"/>
      <c r="D126" s="606"/>
      <c r="E126" s="606"/>
      <c r="F126" s="606"/>
      <c r="G126" s="606"/>
      <c r="H126" s="570"/>
    </row>
    <row r="127" spans="1:8" x14ac:dyDescent="0.2">
      <c r="A127" s="603" t="s">
        <v>988</v>
      </c>
      <c r="B127" s="606"/>
      <c r="C127" s="606"/>
      <c r="D127" s="606"/>
      <c r="E127" s="606"/>
      <c r="F127" s="606"/>
      <c r="G127" s="606"/>
      <c r="H127" s="570"/>
    </row>
    <row r="128" spans="1:8" x14ac:dyDescent="0.2">
      <c r="A128" s="1440" t="s">
        <v>989</v>
      </c>
      <c r="B128" s="1440"/>
      <c r="C128" s="1440"/>
      <c r="D128" s="570"/>
      <c r="E128" s="570"/>
      <c r="F128" s="570"/>
      <c r="G128" s="570"/>
      <c r="H128" s="570"/>
    </row>
  </sheetData>
  <sheetProtection password="C236" sheet="1" formatColumns="0" selectLockedCells="1"/>
  <mergeCells count="156">
    <mergeCell ref="C107:D107"/>
    <mergeCell ref="G108:H108"/>
    <mergeCell ref="G104:H104"/>
    <mergeCell ref="G105:H105"/>
    <mergeCell ref="G106:H106"/>
    <mergeCell ref="C105:D105"/>
    <mergeCell ref="G107:H107"/>
    <mergeCell ref="B110:B112"/>
    <mergeCell ref="C110:C112"/>
    <mergeCell ref="G94:H94"/>
    <mergeCell ref="G95:H95"/>
    <mergeCell ref="G96:H96"/>
    <mergeCell ref="G97:H97"/>
    <mergeCell ref="H110:H112"/>
    <mergeCell ref="E101:F102"/>
    <mergeCell ref="E103:F103"/>
    <mergeCell ref="H59:H61"/>
    <mergeCell ref="F46:G46"/>
    <mergeCell ref="F59:G59"/>
    <mergeCell ref="G83:H83"/>
    <mergeCell ref="C99:H100"/>
    <mergeCell ref="E94:F94"/>
    <mergeCell ref="E95:F95"/>
    <mergeCell ref="G93:H93"/>
    <mergeCell ref="C88:H89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F30:G30"/>
    <mergeCell ref="F31:G31"/>
    <mergeCell ref="D44:E44"/>
    <mergeCell ref="D37:E37"/>
    <mergeCell ref="D38:E38"/>
    <mergeCell ref="D39:E39"/>
    <mergeCell ref="D40:E40"/>
    <mergeCell ref="D41:E41"/>
    <mergeCell ref="D42:E42"/>
    <mergeCell ref="D43:E43"/>
    <mergeCell ref="D18:E18"/>
    <mergeCell ref="D19:E19"/>
    <mergeCell ref="D27:E27"/>
    <mergeCell ref="D29:E29"/>
    <mergeCell ref="D30:E30"/>
    <mergeCell ref="D31:E31"/>
    <mergeCell ref="F24:G24"/>
    <mergeCell ref="F25:G25"/>
    <mergeCell ref="F26:G26"/>
    <mergeCell ref="D23:E23"/>
    <mergeCell ref="D24:E24"/>
    <mergeCell ref="D25:E25"/>
    <mergeCell ref="D26:E26"/>
    <mergeCell ref="D12:E12"/>
    <mergeCell ref="F12:G12"/>
    <mergeCell ref="F20:G20"/>
    <mergeCell ref="F21:G21"/>
    <mergeCell ref="D20:E20"/>
    <mergeCell ref="D21:E21"/>
    <mergeCell ref="D14:E14"/>
    <mergeCell ref="D15:E15"/>
    <mergeCell ref="D16:E16"/>
    <mergeCell ref="D17:E17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F28:G28"/>
    <mergeCell ref="F14:G14"/>
    <mergeCell ref="F15:G15"/>
    <mergeCell ref="F27:G27"/>
    <mergeCell ref="F29:G29"/>
    <mergeCell ref="F16:G16"/>
    <mergeCell ref="F17:G17"/>
    <mergeCell ref="F18:G18"/>
    <mergeCell ref="F19:G19"/>
    <mergeCell ref="F23:G23"/>
    <mergeCell ref="A76:D76"/>
    <mergeCell ref="F34:G34"/>
    <mergeCell ref="D35:E35"/>
    <mergeCell ref="F35:G35"/>
    <mergeCell ref="D13:E13"/>
    <mergeCell ref="F13:G13"/>
    <mergeCell ref="E76:H76"/>
    <mergeCell ref="D22:E22"/>
    <mergeCell ref="D28:E28"/>
    <mergeCell ref="F22:G22"/>
    <mergeCell ref="A58:B58"/>
    <mergeCell ref="A59:A61"/>
    <mergeCell ref="D59:E59"/>
    <mergeCell ref="A33:A35"/>
    <mergeCell ref="D33:G33"/>
    <mergeCell ref="D34:E34"/>
    <mergeCell ref="B33:B35"/>
    <mergeCell ref="C33:C34"/>
    <mergeCell ref="D36:E36"/>
    <mergeCell ref="F36:G36"/>
    <mergeCell ref="A46:A47"/>
    <mergeCell ref="D46:E46"/>
    <mergeCell ref="E78:H78"/>
    <mergeCell ref="F80:F81"/>
    <mergeCell ref="E80:E81"/>
    <mergeCell ref="H46:H48"/>
    <mergeCell ref="C46:C47"/>
    <mergeCell ref="B46:B48"/>
    <mergeCell ref="B59:B61"/>
    <mergeCell ref="C59:C61"/>
    <mergeCell ref="C96:D96"/>
    <mergeCell ref="C94:D94"/>
    <mergeCell ref="C90:D92"/>
    <mergeCell ref="E96:F96"/>
    <mergeCell ref="A78:D78"/>
    <mergeCell ref="A80:B81"/>
    <mergeCell ref="C80:C81"/>
    <mergeCell ref="D80:D81"/>
    <mergeCell ref="G90:H92"/>
    <mergeCell ref="G101:H103"/>
    <mergeCell ref="G86:H86"/>
    <mergeCell ref="A99:B103"/>
    <mergeCell ref="C106:D106"/>
    <mergeCell ref="A82:B82"/>
    <mergeCell ref="A83:B83"/>
    <mergeCell ref="A86:B86"/>
    <mergeCell ref="A88:B92"/>
    <mergeCell ref="E97:F97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C95:D95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opLeftCell="A31" zoomScale="115" zoomScaleNormal="115" workbookViewId="0">
      <selection activeCell="G26" sqref="G26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983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53" t="s">
        <v>1037</v>
      </c>
      <c r="B3" s="1553"/>
      <c r="C3" s="1553"/>
      <c r="D3" s="1553"/>
      <c r="E3" s="1553"/>
      <c r="F3" s="1553"/>
      <c r="G3" s="1553"/>
    </row>
    <row r="4" spans="1:8" x14ac:dyDescent="0.2">
      <c r="A4" s="1554" t="s">
        <v>108</v>
      </c>
      <c r="B4" s="1554"/>
      <c r="C4" s="1554"/>
      <c r="D4" s="1554"/>
      <c r="E4" s="1554"/>
      <c r="F4" s="1554"/>
      <c r="G4" s="1554"/>
    </row>
    <row r="5" spans="1:8" x14ac:dyDescent="0.2">
      <c r="A5" s="1555" t="s">
        <v>520</v>
      </c>
      <c r="B5" s="1555"/>
      <c r="C5" s="1555"/>
      <c r="D5" s="1555"/>
      <c r="E5" s="1555"/>
      <c r="F5" s="1555"/>
      <c r="G5" s="1555"/>
    </row>
    <row r="6" spans="1:8" x14ac:dyDescent="0.2">
      <c r="A6" s="1554" t="s">
        <v>110</v>
      </c>
      <c r="B6" s="1554"/>
      <c r="C6" s="1554"/>
      <c r="D6" s="1554"/>
      <c r="E6" s="1554"/>
      <c r="F6" s="1554"/>
      <c r="G6" s="1554"/>
    </row>
    <row r="7" spans="1:8" x14ac:dyDescent="0.2">
      <c r="A7" s="1553" t="s">
        <v>1038</v>
      </c>
      <c r="B7" s="1553"/>
      <c r="C7" s="1553"/>
      <c r="D7" s="1553"/>
      <c r="E7" s="1553"/>
      <c r="F7" s="1553"/>
      <c r="G7" s="1553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714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26" t="s">
        <v>688</v>
      </c>
      <c r="B10" s="1483" t="s">
        <v>689</v>
      </c>
      <c r="C10" s="1528"/>
      <c r="D10" s="1524" t="s">
        <v>175</v>
      </c>
      <c r="E10" s="1525"/>
      <c r="F10" s="1524" t="s">
        <v>176</v>
      </c>
      <c r="G10" s="1525"/>
      <c r="H10" s="1483" t="s">
        <v>712</v>
      </c>
    </row>
    <row r="11" spans="1:8" ht="21.75" customHeight="1" x14ac:dyDescent="0.2">
      <c r="A11" s="1527"/>
      <c r="B11" s="1484"/>
      <c r="C11" s="1529"/>
      <c r="D11" s="660" t="s">
        <v>118</v>
      </c>
      <c r="E11" s="661" t="s">
        <v>117</v>
      </c>
      <c r="F11" s="660" t="s">
        <v>118</v>
      </c>
      <c r="G11" s="661" t="s">
        <v>117</v>
      </c>
      <c r="H11" s="1484"/>
    </row>
    <row r="12" spans="1:8" x14ac:dyDescent="0.2">
      <c r="A12" s="162" t="s">
        <v>298</v>
      </c>
      <c r="B12" s="1485"/>
      <c r="C12" s="1530"/>
      <c r="D12" s="163" t="s">
        <v>120</v>
      </c>
      <c r="E12" s="164" t="s">
        <v>267</v>
      </c>
      <c r="F12" s="163" t="s">
        <v>170</v>
      </c>
      <c r="G12" s="164" t="s">
        <v>494</v>
      </c>
      <c r="H12" s="1485"/>
    </row>
    <row r="13" spans="1:8" x14ac:dyDescent="0.2">
      <c r="A13" s="165" t="s">
        <v>183</v>
      </c>
      <c r="B13" s="1533">
        <f>SUM(B14:C16)</f>
        <v>0</v>
      </c>
      <c r="C13" s="1534"/>
      <c r="D13" s="662">
        <f>SUM(D14:D16)</f>
        <v>0</v>
      </c>
      <c r="E13" s="662">
        <f>IF($B13="",0,IF($B13=0,0,D13/$B13))</f>
        <v>0</v>
      </c>
      <c r="F13" s="662">
        <f>SUM(F14:F16)</f>
        <v>0</v>
      </c>
      <c r="G13" s="662">
        <f>IF($B13="",0,IF($B13=0,0,F13/$B13))</f>
        <v>0</v>
      </c>
      <c r="H13" s="636">
        <f>SUM(H14:H16)</f>
        <v>0</v>
      </c>
    </row>
    <row r="14" spans="1:8" x14ac:dyDescent="0.2">
      <c r="A14" s="166" t="s">
        <v>253</v>
      </c>
      <c r="B14" s="1511"/>
      <c r="C14" s="1512"/>
      <c r="D14" s="672"/>
      <c r="E14" s="662">
        <f t="shared" ref="E14:G21" si="0">IF($B14="",0,IF($B14=0,0,D14/$B14))</f>
        <v>0</v>
      </c>
      <c r="F14" s="672"/>
      <c r="G14" s="662">
        <f t="shared" si="0"/>
        <v>0</v>
      </c>
      <c r="H14" s="673"/>
    </row>
    <row r="15" spans="1:8" x14ac:dyDescent="0.2">
      <c r="A15" s="166" t="s">
        <v>299</v>
      </c>
      <c r="B15" s="1511"/>
      <c r="C15" s="1512"/>
      <c r="D15" s="672"/>
      <c r="E15" s="662">
        <f t="shared" si="0"/>
        <v>0</v>
      </c>
      <c r="F15" s="672"/>
      <c r="G15" s="662">
        <f t="shared" si="0"/>
        <v>0</v>
      </c>
      <c r="H15" s="673"/>
    </row>
    <row r="16" spans="1:8" x14ac:dyDescent="0.2">
      <c r="A16" s="166" t="s">
        <v>254</v>
      </c>
      <c r="B16" s="1511"/>
      <c r="C16" s="1512"/>
      <c r="D16" s="672"/>
      <c r="E16" s="662">
        <f t="shared" si="0"/>
        <v>0</v>
      </c>
      <c r="F16" s="672"/>
      <c r="G16" s="662">
        <f t="shared" si="0"/>
        <v>0</v>
      </c>
      <c r="H16" s="673"/>
    </row>
    <row r="17" spans="1:8" x14ac:dyDescent="0.2">
      <c r="A17" s="166" t="s">
        <v>184</v>
      </c>
      <c r="B17" s="1537">
        <f>SUM(B18:C20)</f>
        <v>0</v>
      </c>
      <c r="C17" s="1538"/>
      <c r="D17" s="662">
        <f>SUM(D18:D20)</f>
        <v>0</v>
      </c>
      <c r="E17" s="662">
        <f t="shared" si="0"/>
        <v>0</v>
      </c>
      <c r="F17" s="662">
        <f>SUM(F18:F20)</f>
        <v>0</v>
      </c>
      <c r="G17" s="662">
        <f t="shared" si="0"/>
        <v>0</v>
      </c>
      <c r="H17" s="637">
        <f>SUM(H18:H20)</f>
        <v>0</v>
      </c>
    </row>
    <row r="18" spans="1:8" x14ac:dyDescent="0.2">
      <c r="A18" s="157" t="s">
        <v>300</v>
      </c>
      <c r="B18" s="1539"/>
      <c r="C18" s="1540"/>
      <c r="D18" s="672"/>
      <c r="E18" s="662">
        <f t="shared" si="0"/>
        <v>0</v>
      </c>
      <c r="F18" s="672"/>
      <c r="G18" s="662">
        <f t="shared" si="0"/>
        <v>0</v>
      </c>
      <c r="H18" s="674"/>
    </row>
    <row r="19" spans="1:8" x14ac:dyDescent="0.2">
      <c r="A19" s="157" t="s">
        <v>301</v>
      </c>
      <c r="B19" s="1539"/>
      <c r="C19" s="1540"/>
      <c r="D19" s="672"/>
      <c r="E19" s="662">
        <f t="shared" si="0"/>
        <v>0</v>
      </c>
      <c r="F19" s="672"/>
      <c r="G19" s="662">
        <f t="shared" si="0"/>
        <v>0</v>
      </c>
      <c r="H19" s="674"/>
    </row>
    <row r="20" spans="1:8" x14ac:dyDescent="0.2">
      <c r="A20" s="157" t="s">
        <v>302</v>
      </c>
      <c r="B20" s="1535"/>
      <c r="C20" s="1536"/>
      <c r="D20" s="672"/>
      <c r="E20" s="662">
        <f t="shared" si="0"/>
        <v>0</v>
      </c>
      <c r="F20" s="672"/>
      <c r="G20" s="662">
        <f t="shared" si="0"/>
        <v>0</v>
      </c>
      <c r="H20" s="675"/>
    </row>
    <row r="21" spans="1:8" x14ac:dyDescent="0.2">
      <c r="A21" s="167" t="s">
        <v>495</v>
      </c>
      <c r="B21" s="1531">
        <f>B13+B17</f>
        <v>0</v>
      </c>
      <c r="C21" s="1532"/>
      <c r="D21" s="664">
        <f>D13+D17</f>
        <v>0</v>
      </c>
      <c r="E21" s="665">
        <f t="shared" si="0"/>
        <v>0</v>
      </c>
      <c r="F21" s="664">
        <f>F13+F17</f>
        <v>0</v>
      </c>
      <c r="G21" s="665">
        <f t="shared" si="0"/>
        <v>0</v>
      </c>
      <c r="H21" s="663">
        <f>H13+H17</f>
        <v>0</v>
      </c>
    </row>
    <row r="22" spans="1:8" x14ac:dyDescent="0.2">
      <c r="A22" s="1552"/>
      <c r="B22" s="1552"/>
      <c r="C22" s="166"/>
      <c r="D22" s="166"/>
      <c r="E22" s="166"/>
      <c r="F22" s="178"/>
      <c r="G22" s="178"/>
    </row>
    <row r="23" spans="1:8" x14ac:dyDescent="0.2">
      <c r="A23" s="1546" t="s">
        <v>496</v>
      </c>
      <c r="B23" s="1546"/>
      <c r="C23" s="1547"/>
      <c r="D23" s="1524" t="s">
        <v>175</v>
      </c>
      <c r="E23" s="1525"/>
      <c r="F23" s="1524" t="s">
        <v>176</v>
      </c>
      <c r="G23" s="1525"/>
      <c r="H23" s="1521" t="s">
        <v>712</v>
      </c>
    </row>
    <row r="24" spans="1:8" ht="21.75" customHeight="1" x14ac:dyDescent="0.2">
      <c r="A24" s="1548"/>
      <c r="B24" s="1548"/>
      <c r="C24" s="1549"/>
      <c r="D24" s="160" t="s">
        <v>118</v>
      </c>
      <c r="E24" s="161" t="s">
        <v>117</v>
      </c>
      <c r="F24" s="160" t="s">
        <v>118</v>
      </c>
      <c r="G24" s="161" t="s">
        <v>117</v>
      </c>
      <c r="H24" s="1522"/>
    </row>
    <row r="25" spans="1:8" x14ac:dyDescent="0.2">
      <c r="A25" s="1550"/>
      <c r="B25" s="1548"/>
      <c r="C25" s="1551"/>
      <c r="D25" s="163" t="s">
        <v>179</v>
      </c>
      <c r="E25" s="164" t="s">
        <v>690</v>
      </c>
      <c r="F25" s="163" t="s">
        <v>279</v>
      </c>
      <c r="G25" s="164" t="s">
        <v>691</v>
      </c>
      <c r="H25" s="1523"/>
    </row>
    <row r="26" spans="1:8" x14ac:dyDescent="0.2">
      <c r="A26" s="170" t="s">
        <v>498</v>
      </c>
      <c r="B26" s="169"/>
      <c r="C26" s="171"/>
      <c r="D26" s="676"/>
      <c r="E26" s="635"/>
      <c r="F26" s="677"/>
      <c r="G26" s="634"/>
      <c r="H26" s="678"/>
    </row>
    <row r="27" spans="1:8" x14ac:dyDescent="0.2">
      <c r="A27" s="170" t="s">
        <v>529</v>
      </c>
      <c r="B27" s="170"/>
      <c r="C27" s="171"/>
      <c r="D27" s="662">
        <f>SUM(D28:D30)</f>
        <v>0</v>
      </c>
      <c r="E27" s="662">
        <f>SUM(E28:E30)</f>
        <v>0</v>
      </c>
      <c r="F27" s="662">
        <f>SUM(F28:F30)</f>
        <v>0</v>
      </c>
      <c r="G27" s="662">
        <f>SUM(G28:G30)</f>
        <v>0</v>
      </c>
      <c r="H27" s="637">
        <f>SUM(H28:H30)</f>
        <v>0</v>
      </c>
    </row>
    <row r="28" spans="1:8" x14ac:dyDescent="0.2">
      <c r="A28" s="158" t="s">
        <v>530</v>
      </c>
      <c r="B28" s="166"/>
      <c r="C28" s="166"/>
      <c r="D28" s="676"/>
      <c r="E28" s="676"/>
      <c r="F28" s="676"/>
      <c r="G28" s="676"/>
      <c r="H28" s="634"/>
    </row>
    <row r="29" spans="1:8" x14ac:dyDescent="0.2">
      <c r="A29" s="158" t="s">
        <v>499</v>
      </c>
      <c r="B29" s="166"/>
      <c r="C29" s="166"/>
      <c r="D29" s="676"/>
      <c r="E29" s="676"/>
      <c r="F29" s="676"/>
      <c r="G29" s="676"/>
      <c r="H29" s="634"/>
    </row>
    <row r="30" spans="1:8" x14ac:dyDescent="0.2">
      <c r="A30" s="180" t="s">
        <v>500</v>
      </c>
      <c r="B30" s="166"/>
      <c r="C30" s="166"/>
      <c r="D30" s="546"/>
      <c r="E30" s="546"/>
      <c r="F30" s="546"/>
      <c r="G30" s="546"/>
      <c r="H30" s="546"/>
    </row>
    <row r="31" spans="1:8" x14ac:dyDescent="0.2">
      <c r="A31" s="170" t="s">
        <v>501</v>
      </c>
      <c r="B31" s="166"/>
      <c r="C31" s="166"/>
      <c r="D31" s="546"/>
      <c r="E31" s="546"/>
      <c r="F31" s="546"/>
      <c r="G31" s="546"/>
      <c r="H31" s="546"/>
    </row>
    <row r="32" spans="1:8" ht="13.9" customHeight="1" x14ac:dyDescent="0.2">
      <c r="A32" s="1542" t="s">
        <v>692</v>
      </c>
      <c r="B32" s="1542"/>
      <c r="C32" s="1543"/>
      <c r="D32" s="546"/>
      <c r="E32" s="546"/>
      <c r="F32" s="546"/>
      <c r="G32" s="546"/>
      <c r="H32" s="546"/>
    </row>
    <row r="33" spans="1:8" x14ac:dyDescent="0.2">
      <c r="A33" s="1542" t="s">
        <v>693</v>
      </c>
      <c r="B33" s="1542"/>
      <c r="C33" s="1543"/>
      <c r="D33" s="546"/>
      <c r="E33" s="546"/>
      <c r="F33" s="546"/>
      <c r="G33" s="546"/>
      <c r="H33" s="546"/>
    </row>
    <row r="34" spans="1:8" ht="24" customHeight="1" x14ac:dyDescent="0.2">
      <c r="A34" s="1544" t="s">
        <v>694</v>
      </c>
      <c r="B34" s="1544"/>
      <c r="C34" s="1545"/>
      <c r="D34" s="546"/>
      <c r="E34" s="546"/>
      <c r="F34" s="546"/>
      <c r="G34" s="546"/>
      <c r="H34" s="546"/>
    </row>
    <row r="35" spans="1:8" ht="16.5" customHeight="1" x14ac:dyDescent="0.2">
      <c r="A35" s="172" t="s">
        <v>502</v>
      </c>
      <c r="B35" s="175"/>
      <c r="C35" s="168"/>
      <c r="D35" s="666">
        <f>D26+D27+D31+D32+D33+D34</f>
        <v>0</v>
      </c>
      <c r="E35" s="666">
        <f>E26+E27+E31+E32+E33+E34</f>
        <v>0</v>
      </c>
      <c r="F35" s="666">
        <f>F26+F27+F31+F32+F33+F34</f>
        <v>0</v>
      </c>
      <c r="G35" s="666">
        <f>G26+G27+G31+G32+G33+G34</f>
        <v>0</v>
      </c>
      <c r="H35" s="666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695</v>
      </c>
      <c r="B37" s="183"/>
      <c r="C37" s="183"/>
      <c r="D37" s="667">
        <f>D21-D35</f>
        <v>0</v>
      </c>
      <c r="E37" s="667">
        <f>E21-E35</f>
        <v>0</v>
      </c>
      <c r="F37" s="667">
        <f>F21-F35</f>
        <v>0</v>
      </c>
      <c r="G37" s="668">
        <f>G21-G35</f>
        <v>0</v>
      </c>
      <c r="H37" s="668">
        <f>H21-H35</f>
        <v>0</v>
      </c>
    </row>
    <row r="38" spans="1:8" ht="15" customHeight="1" x14ac:dyDescent="0.2">
      <c r="A38" s="1541" t="s">
        <v>709</v>
      </c>
      <c r="B38" s="1541"/>
      <c r="C38" s="1541"/>
      <c r="D38" s="669"/>
      <c r="E38" s="669"/>
      <c r="F38" s="670"/>
      <c r="G38" s="670"/>
      <c r="H38" s="671"/>
    </row>
    <row r="39" spans="1:8" x14ac:dyDescent="0.2">
      <c r="A39" s="671"/>
      <c r="B39" s="671"/>
      <c r="C39" s="671"/>
      <c r="D39" s="671"/>
      <c r="E39" s="671"/>
      <c r="F39" s="671"/>
      <c r="G39" s="671"/>
      <c r="H39" s="671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A3:G3"/>
    <mergeCell ref="A4:G4"/>
    <mergeCell ref="A5:G5"/>
    <mergeCell ref="A6:G6"/>
    <mergeCell ref="A7:G7"/>
    <mergeCell ref="A38:C38"/>
    <mergeCell ref="A32:C32"/>
    <mergeCell ref="A34:C34"/>
    <mergeCell ref="A23:C25"/>
    <mergeCell ref="A22:B22"/>
    <mergeCell ref="A33:C33"/>
    <mergeCell ref="B20:C20"/>
    <mergeCell ref="B14:C14"/>
    <mergeCell ref="B15:C15"/>
    <mergeCell ref="B16:C16"/>
    <mergeCell ref="B17:C17"/>
    <mergeCell ref="B18:C18"/>
    <mergeCell ref="B19:C19"/>
    <mergeCell ref="H10:H12"/>
    <mergeCell ref="H23:H25"/>
    <mergeCell ref="F10:G10"/>
    <mergeCell ref="D23:E23"/>
    <mergeCell ref="F23:G23"/>
    <mergeCell ref="A10:A11"/>
    <mergeCell ref="B10:C12"/>
    <mergeCell ref="D10:E10"/>
    <mergeCell ref="B21:C21"/>
    <mergeCell ref="B13:C1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topLeftCell="A40" zoomScale="130" zoomScaleNormal="130" workbookViewId="0">
      <selection activeCell="A49" sqref="A49:W49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491</v>
      </c>
      <c r="B1" s="48"/>
      <c r="C1" s="48"/>
      <c r="D1" s="48"/>
      <c r="E1" s="48"/>
    </row>
    <row r="3" spans="1:24" ht="11.25" customHeight="1" x14ac:dyDescent="0.2">
      <c r="A3" s="1616" t="s">
        <v>1037</v>
      </c>
      <c r="B3" s="1616"/>
      <c r="C3" s="1616"/>
      <c r="D3" s="1616"/>
      <c r="E3" s="1616"/>
      <c r="F3" s="1616"/>
      <c r="G3" s="1616"/>
      <c r="H3" s="1616"/>
      <c r="I3" s="1616"/>
      <c r="J3" s="1616"/>
      <c r="K3" s="1616"/>
      <c r="L3" s="1616"/>
      <c r="M3" s="1616"/>
      <c r="N3" s="1616"/>
      <c r="O3" s="1616"/>
      <c r="P3" s="1616"/>
      <c r="Q3" s="1616"/>
      <c r="R3" s="1616"/>
      <c r="S3" s="1616"/>
      <c r="T3" s="1616"/>
      <c r="U3" s="1616"/>
      <c r="V3" s="1616"/>
      <c r="W3" s="1616"/>
      <c r="X3" s="39"/>
    </row>
    <row r="4" spans="1:24" ht="11.25" customHeight="1" x14ac:dyDescent="0.2">
      <c r="A4" s="1616" t="s">
        <v>108</v>
      </c>
      <c r="B4" s="1616"/>
      <c r="C4" s="1616"/>
      <c r="D4" s="1616"/>
      <c r="E4" s="1616"/>
      <c r="F4" s="1616"/>
      <c r="G4" s="1616"/>
      <c r="H4" s="1616"/>
      <c r="I4" s="1616"/>
      <c r="J4" s="1616"/>
      <c r="K4" s="1616"/>
      <c r="L4" s="1616"/>
      <c r="M4" s="1616"/>
      <c r="N4" s="1616"/>
      <c r="O4" s="1616"/>
      <c r="P4" s="1616"/>
      <c r="Q4" s="1616"/>
      <c r="R4" s="1616"/>
      <c r="S4" s="1616"/>
      <c r="T4" s="1616"/>
      <c r="U4" s="1616"/>
      <c r="V4" s="1616"/>
      <c r="W4" s="1616"/>
      <c r="X4" s="39"/>
    </row>
    <row r="5" spans="1:24" ht="11.25" customHeight="1" x14ac:dyDescent="0.2">
      <c r="A5" s="1617" t="s">
        <v>237</v>
      </c>
      <c r="B5" s="1617"/>
      <c r="C5" s="1617"/>
      <c r="D5" s="1617"/>
      <c r="E5" s="1617"/>
      <c r="F5" s="1617"/>
      <c r="G5" s="1617"/>
      <c r="H5" s="1617"/>
      <c r="I5" s="1617"/>
      <c r="J5" s="1617"/>
      <c r="K5" s="1617"/>
      <c r="L5" s="1617"/>
      <c r="M5" s="1617"/>
      <c r="N5" s="1617"/>
      <c r="O5" s="1617"/>
      <c r="P5" s="1617"/>
      <c r="Q5" s="1617"/>
      <c r="R5" s="1617"/>
      <c r="S5" s="1617"/>
      <c r="T5" s="1617"/>
      <c r="U5" s="1617"/>
      <c r="V5" s="1617"/>
      <c r="W5" s="1617"/>
      <c r="X5" s="39"/>
    </row>
    <row r="6" spans="1:24" ht="11.25" customHeight="1" x14ac:dyDescent="0.2">
      <c r="A6" s="1616" t="s">
        <v>110</v>
      </c>
      <c r="B6" s="1616"/>
      <c r="C6" s="1616"/>
      <c r="D6" s="1616"/>
      <c r="E6" s="1616"/>
      <c r="F6" s="1616"/>
      <c r="G6" s="1616"/>
      <c r="H6" s="1616"/>
      <c r="I6" s="1616"/>
      <c r="J6" s="1616"/>
      <c r="K6" s="1616"/>
      <c r="L6" s="1616"/>
      <c r="M6" s="1616"/>
      <c r="N6" s="1616"/>
      <c r="O6" s="1616"/>
      <c r="P6" s="1616"/>
      <c r="Q6" s="1616"/>
      <c r="R6" s="1616"/>
      <c r="S6" s="1616"/>
      <c r="T6" s="1616"/>
      <c r="U6" s="1616"/>
      <c r="V6" s="1616"/>
      <c r="W6" s="1616"/>
      <c r="X6" s="39"/>
    </row>
    <row r="7" spans="1:24" ht="11.25" customHeight="1" x14ac:dyDescent="0.2">
      <c r="A7" s="1616" t="s">
        <v>1038</v>
      </c>
      <c r="B7" s="1616"/>
      <c r="C7" s="1616"/>
      <c r="D7" s="1616"/>
      <c r="E7" s="1616"/>
      <c r="F7" s="1616"/>
      <c r="G7" s="1616"/>
      <c r="H7" s="1616"/>
      <c r="I7" s="1616"/>
      <c r="J7" s="1616"/>
      <c r="K7" s="1616"/>
      <c r="L7" s="1616"/>
      <c r="M7" s="1616"/>
      <c r="N7" s="1616"/>
      <c r="O7" s="1616"/>
      <c r="P7" s="1616"/>
      <c r="Q7" s="1616"/>
      <c r="R7" s="1616"/>
      <c r="S7" s="1616"/>
      <c r="T7" s="1616"/>
      <c r="U7" s="1616"/>
      <c r="V7" s="1616"/>
      <c r="W7" s="1616"/>
      <c r="X7" s="39"/>
    </row>
    <row r="8" spans="1:24" ht="11.25" customHeight="1" x14ac:dyDescent="0.2">
      <c r="A8" s="1620"/>
      <c r="B8" s="1620"/>
      <c r="C8" s="1620"/>
      <c r="D8" s="1620"/>
      <c r="E8" s="1620"/>
      <c r="F8" s="1620"/>
      <c r="G8" s="1620"/>
      <c r="H8" s="1620"/>
      <c r="I8" s="1620"/>
      <c r="J8" s="1620"/>
      <c r="K8" s="1620"/>
      <c r="L8" s="1620"/>
      <c r="M8" s="1620"/>
      <c r="N8" s="1620"/>
      <c r="O8" s="1620"/>
      <c r="P8" s="1620"/>
      <c r="Q8" s="1620"/>
      <c r="R8" s="1620"/>
      <c r="S8" s="1620"/>
      <c r="T8" s="1620"/>
      <c r="U8" s="1620"/>
      <c r="V8" s="1620"/>
      <c r="W8" s="1620"/>
      <c r="X8" s="39"/>
    </row>
    <row r="9" spans="1:24" ht="11.25" customHeight="1" x14ac:dyDescent="0.2">
      <c r="A9" s="1601" t="s">
        <v>492</v>
      </c>
      <c r="B9" s="1601"/>
      <c r="C9" s="1601"/>
      <c r="D9" s="1601"/>
      <c r="E9" s="1601"/>
      <c r="F9" s="1601"/>
      <c r="G9" s="1586"/>
      <c r="H9" s="1586"/>
      <c r="I9" s="1586"/>
      <c r="J9" s="1586"/>
      <c r="K9" s="41"/>
      <c r="L9" s="1586"/>
      <c r="M9" s="1586"/>
      <c r="N9" s="1586"/>
      <c r="O9" s="1586"/>
      <c r="P9" s="41"/>
      <c r="Q9" s="1586"/>
      <c r="R9" s="1586"/>
      <c r="S9" s="1586"/>
      <c r="T9" s="1586"/>
      <c r="U9" s="1597" t="s">
        <v>541</v>
      </c>
      <c r="V9" s="1597"/>
      <c r="W9" s="1597"/>
      <c r="X9" s="39"/>
    </row>
    <row r="10" spans="1:24" s="52" customFormat="1" ht="11.25" customHeight="1" x14ac:dyDescent="0.2">
      <c r="A10" s="1602" t="s">
        <v>214</v>
      </c>
      <c r="B10" s="1607" t="s">
        <v>239</v>
      </c>
      <c r="C10" s="1608"/>
      <c r="D10" s="1608"/>
      <c r="E10" s="1608"/>
      <c r="F10" s="1609"/>
      <c r="G10" s="296"/>
      <c r="H10" s="1610" t="s">
        <v>215</v>
      </c>
      <c r="I10" s="1611"/>
      <c r="J10" s="1611"/>
      <c r="K10" s="1611"/>
      <c r="L10" s="1611"/>
      <c r="M10" s="1611"/>
      <c r="N10" s="1612"/>
      <c r="O10" s="1612"/>
      <c r="P10" s="1612"/>
      <c r="Q10" s="1612"/>
      <c r="R10" s="1612"/>
      <c r="S10" s="1612"/>
      <c r="T10" s="1613"/>
      <c r="U10" s="297"/>
      <c r="V10" s="1618" t="s">
        <v>212</v>
      </c>
      <c r="W10" s="1619"/>
      <c r="X10" s="49"/>
    </row>
    <row r="11" spans="1:24" s="52" customFormat="1" ht="11.25" customHeight="1" x14ac:dyDescent="0.2">
      <c r="A11" s="1603"/>
      <c r="B11" s="1604" t="s">
        <v>240</v>
      </c>
      <c r="C11" s="1605"/>
      <c r="D11" s="1605"/>
      <c r="E11" s="1605"/>
      <c r="F11" s="1606"/>
      <c r="G11" s="298"/>
      <c r="H11" s="1599" t="s">
        <v>211</v>
      </c>
      <c r="I11" s="1599"/>
      <c r="J11" s="1599"/>
      <c r="K11" s="1599"/>
      <c r="L11" s="1599"/>
      <c r="M11" s="1600"/>
      <c r="N11" s="298"/>
      <c r="O11" s="1599" t="s">
        <v>238</v>
      </c>
      <c r="P11" s="1614"/>
      <c r="Q11" s="1614"/>
      <c r="R11" s="1614"/>
      <c r="S11" s="1614"/>
      <c r="T11" s="1615"/>
      <c r="U11" s="299"/>
      <c r="V11" s="1605"/>
      <c r="W11" s="1606"/>
      <c r="X11" s="49"/>
    </row>
    <row r="12" spans="1:24" s="52" customFormat="1" ht="11.25" customHeight="1" x14ac:dyDescent="0.2">
      <c r="A12" s="300"/>
      <c r="B12" s="1604" t="s">
        <v>316</v>
      </c>
      <c r="C12" s="1605"/>
      <c r="D12" s="1605"/>
      <c r="E12" s="1605"/>
      <c r="F12" s="1606"/>
      <c r="G12" s="301"/>
      <c r="H12" s="1594"/>
      <c r="I12" s="1595"/>
      <c r="J12" s="1595"/>
      <c r="K12" s="1595"/>
      <c r="L12" s="1595"/>
      <c r="M12" s="1596"/>
      <c r="N12" s="301"/>
      <c r="O12" s="1594"/>
      <c r="P12" s="1595"/>
      <c r="Q12" s="1595"/>
      <c r="R12" s="1595"/>
      <c r="S12" s="1595"/>
      <c r="T12" s="1596"/>
      <c r="U12" s="302"/>
      <c r="V12" s="1621"/>
      <c r="W12" s="1596"/>
      <c r="X12" s="49"/>
    </row>
    <row r="13" spans="1:24" s="52" customFormat="1" ht="11.25" customHeight="1" x14ac:dyDescent="0.2">
      <c r="A13" s="303"/>
      <c r="B13" s="1588" t="s">
        <v>119</v>
      </c>
      <c r="C13" s="1589"/>
      <c r="D13" s="1589"/>
      <c r="E13" s="1589"/>
      <c r="F13" s="1590"/>
      <c r="G13" s="301"/>
      <c r="H13" s="1591"/>
      <c r="I13" s="1589"/>
      <c r="J13" s="1589"/>
      <c r="K13" s="1589"/>
      <c r="L13" s="1589"/>
      <c r="M13" s="1590"/>
      <c r="N13" s="301"/>
      <c r="O13" s="1591" t="s">
        <v>120</v>
      </c>
      <c r="P13" s="1589"/>
      <c r="Q13" s="1589"/>
      <c r="R13" s="1589"/>
      <c r="S13" s="1589"/>
      <c r="T13" s="1590"/>
      <c r="U13" s="302"/>
      <c r="V13" s="1591" t="s">
        <v>213</v>
      </c>
      <c r="W13" s="1590"/>
      <c r="X13" s="49"/>
    </row>
    <row r="14" spans="1:24" s="52" customFormat="1" ht="11.25" customHeight="1" x14ac:dyDescent="0.2">
      <c r="A14" s="60" t="s">
        <v>216</v>
      </c>
      <c r="B14" s="1579"/>
      <c r="C14" s="1563"/>
      <c r="D14" s="1563"/>
      <c r="E14" s="1563"/>
      <c r="F14" s="1564"/>
      <c r="G14" s="47"/>
      <c r="H14" s="1562"/>
      <c r="I14" s="1563"/>
      <c r="J14" s="1563"/>
      <c r="K14" s="1563"/>
      <c r="L14" s="1563"/>
      <c r="M14" s="1564"/>
      <c r="N14" s="47"/>
      <c r="O14" s="1562"/>
      <c r="P14" s="1563"/>
      <c r="Q14" s="1563"/>
      <c r="R14" s="1563"/>
      <c r="S14" s="1563"/>
      <c r="T14" s="1564"/>
      <c r="U14" s="54"/>
      <c r="V14" s="1556"/>
      <c r="W14" s="1557"/>
      <c r="X14" s="49"/>
    </row>
    <row r="15" spans="1:24" s="52" customFormat="1" ht="11.25" customHeight="1" x14ac:dyDescent="0.2">
      <c r="A15" s="35" t="s">
        <v>217</v>
      </c>
      <c r="B15" s="1578"/>
      <c r="C15" s="1574"/>
      <c r="D15" s="1574"/>
      <c r="E15" s="1574"/>
      <c r="F15" s="1575"/>
      <c r="G15" s="50"/>
      <c r="H15" s="1573"/>
      <c r="I15" s="1574"/>
      <c r="J15" s="1574"/>
      <c r="K15" s="1574"/>
      <c r="L15" s="1574"/>
      <c r="M15" s="1575"/>
      <c r="N15" s="50"/>
      <c r="O15" s="1573"/>
      <c r="P15" s="1574"/>
      <c r="Q15" s="1574"/>
      <c r="R15" s="1574"/>
      <c r="S15" s="1574"/>
      <c r="T15" s="1575"/>
      <c r="U15" s="51"/>
      <c r="V15" s="1558"/>
      <c r="W15" s="1559"/>
      <c r="X15" s="49"/>
    </row>
    <row r="16" spans="1:24" s="52" customFormat="1" ht="11.25" customHeight="1" x14ac:dyDescent="0.2">
      <c r="A16" s="35" t="s">
        <v>218</v>
      </c>
      <c r="B16" s="1578"/>
      <c r="C16" s="1574"/>
      <c r="D16" s="1574"/>
      <c r="E16" s="1574"/>
      <c r="F16" s="1575"/>
      <c r="G16" s="50"/>
      <c r="H16" s="1573"/>
      <c r="I16" s="1574"/>
      <c r="J16" s="1574"/>
      <c r="K16" s="1574"/>
      <c r="L16" s="1574"/>
      <c r="M16" s="1575"/>
      <c r="N16" s="50"/>
      <c r="O16" s="1573"/>
      <c r="P16" s="1574"/>
      <c r="Q16" s="1574"/>
      <c r="R16" s="1574"/>
      <c r="S16" s="1574"/>
      <c r="T16" s="1575"/>
      <c r="U16" s="51"/>
      <c r="V16" s="1558"/>
      <c r="W16" s="1559"/>
      <c r="X16" s="49"/>
    </row>
    <row r="17" spans="1:24" s="52" customFormat="1" ht="11.25" customHeight="1" x14ac:dyDescent="0.2">
      <c r="A17" s="35" t="s">
        <v>219</v>
      </c>
      <c r="B17" s="1592"/>
      <c r="C17" s="1569"/>
      <c r="D17" s="1569"/>
      <c r="E17" s="1569"/>
      <c r="F17" s="1570"/>
      <c r="G17" s="41"/>
      <c r="H17" s="1568"/>
      <c r="I17" s="1569"/>
      <c r="J17" s="1569"/>
      <c r="K17" s="1569"/>
      <c r="L17" s="1569"/>
      <c r="M17" s="1570"/>
      <c r="N17" s="41"/>
      <c r="O17" s="1568"/>
      <c r="P17" s="1569"/>
      <c r="Q17" s="1569"/>
      <c r="R17" s="1569"/>
      <c r="S17" s="1569"/>
      <c r="T17" s="1570"/>
      <c r="U17" s="42"/>
      <c r="V17" s="1560"/>
      <c r="W17" s="1561"/>
      <c r="X17" s="49"/>
    </row>
    <row r="18" spans="1:24" s="52" customFormat="1" ht="11.25" customHeight="1" x14ac:dyDescent="0.2">
      <c r="A18" s="60" t="s">
        <v>220</v>
      </c>
      <c r="B18" s="1579"/>
      <c r="C18" s="1563"/>
      <c r="D18" s="1563"/>
      <c r="E18" s="1563"/>
      <c r="F18" s="1564"/>
      <c r="G18" s="47"/>
      <c r="H18" s="1562"/>
      <c r="I18" s="1563"/>
      <c r="J18" s="1563"/>
      <c r="K18" s="1563"/>
      <c r="L18" s="1563"/>
      <c r="M18" s="1564"/>
      <c r="N18" s="47"/>
      <c r="O18" s="1562"/>
      <c r="P18" s="1563"/>
      <c r="Q18" s="1563"/>
      <c r="R18" s="1563"/>
      <c r="S18" s="1563"/>
      <c r="T18" s="1564"/>
      <c r="U18" s="54"/>
      <c r="V18" s="1556"/>
      <c r="W18" s="1557"/>
      <c r="X18" s="49"/>
    </row>
    <row r="19" spans="1:24" s="52" customFormat="1" ht="11.25" customHeight="1" x14ac:dyDescent="0.2">
      <c r="A19" s="35" t="s">
        <v>221</v>
      </c>
      <c r="B19" s="1578"/>
      <c r="C19" s="1574"/>
      <c r="D19" s="1574"/>
      <c r="E19" s="1574"/>
      <c r="F19" s="1575"/>
      <c r="G19" s="50"/>
      <c r="H19" s="1573"/>
      <c r="I19" s="1574"/>
      <c r="J19" s="1574"/>
      <c r="K19" s="1574"/>
      <c r="L19" s="1574"/>
      <c r="M19" s="1575"/>
      <c r="N19" s="50"/>
      <c r="O19" s="1573"/>
      <c r="P19" s="1574"/>
      <c r="Q19" s="1574"/>
      <c r="R19" s="1574"/>
      <c r="S19" s="1574"/>
      <c r="T19" s="1575"/>
      <c r="U19" s="51"/>
      <c r="V19" s="1558"/>
      <c r="W19" s="1559"/>
      <c r="X19" s="49"/>
    </row>
    <row r="20" spans="1:24" s="52" customFormat="1" ht="11.25" customHeight="1" x14ac:dyDescent="0.2">
      <c r="A20" s="35" t="s">
        <v>222</v>
      </c>
      <c r="B20" s="1578"/>
      <c r="C20" s="1574"/>
      <c r="D20" s="1574"/>
      <c r="E20" s="1574"/>
      <c r="F20" s="1575"/>
      <c r="G20" s="50"/>
      <c r="H20" s="1573"/>
      <c r="I20" s="1574"/>
      <c r="J20" s="1574"/>
      <c r="K20" s="1574"/>
      <c r="L20" s="1574"/>
      <c r="M20" s="1575"/>
      <c r="N20" s="50"/>
      <c r="O20" s="1573"/>
      <c r="P20" s="1574"/>
      <c r="Q20" s="1574"/>
      <c r="R20" s="1574"/>
      <c r="S20" s="1574"/>
      <c r="T20" s="1575"/>
      <c r="U20" s="51"/>
      <c r="V20" s="1558"/>
      <c r="W20" s="1559"/>
      <c r="X20" s="49"/>
    </row>
    <row r="21" spans="1:24" s="52" customFormat="1" ht="11.25" customHeight="1" x14ac:dyDescent="0.2">
      <c r="A21" s="35" t="s">
        <v>223</v>
      </c>
      <c r="B21" s="1592"/>
      <c r="C21" s="1569"/>
      <c r="D21" s="1569"/>
      <c r="E21" s="1569"/>
      <c r="F21" s="1570"/>
      <c r="G21" s="41"/>
      <c r="H21" s="1568"/>
      <c r="I21" s="1569"/>
      <c r="J21" s="1569"/>
      <c r="K21" s="1569"/>
      <c r="L21" s="1569"/>
      <c r="M21" s="1570"/>
      <c r="N21" s="41"/>
      <c r="O21" s="1568"/>
      <c r="P21" s="1569"/>
      <c r="Q21" s="1569"/>
      <c r="R21" s="1569"/>
      <c r="S21" s="1569"/>
      <c r="T21" s="1570"/>
      <c r="U21" s="42"/>
      <c r="V21" s="1560"/>
      <c r="W21" s="1561"/>
      <c r="X21" s="49"/>
    </row>
    <row r="22" spans="1:24" s="52" customFormat="1" ht="11.25" customHeight="1" x14ac:dyDescent="0.2">
      <c r="A22" s="61" t="s">
        <v>224</v>
      </c>
      <c r="B22" s="1593"/>
      <c r="C22" s="1581"/>
      <c r="D22" s="1581"/>
      <c r="E22" s="1581"/>
      <c r="F22" s="1582"/>
      <c r="G22" s="46"/>
      <c r="H22" s="1580"/>
      <c r="I22" s="1581"/>
      <c r="J22" s="1581"/>
      <c r="K22" s="1581"/>
      <c r="L22" s="1581"/>
      <c r="M22" s="1582"/>
      <c r="N22" s="46"/>
      <c r="O22" s="1580"/>
      <c r="P22" s="1581"/>
      <c r="Q22" s="1581"/>
      <c r="R22" s="1581"/>
      <c r="S22" s="1581"/>
      <c r="T22" s="1582"/>
      <c r="U22" s="55"/>
      <c r="V22" s="1566"/>
      <c r="W22" s="1567"/>
      <c r="X22" s="49"/>
    </row>
    <row r="23" spans="1:24" s="52" customFormat="1" ht="11.25" customHeight="1" x14ac:dyDescent="0.2">
      <c r="A23" s="44" t="s">
        <v>225</v>
      </c>
      <c r="B23" s="1593"/>
      <c r="C23" s="1581"/>
      <c r="D23" s="1581"/>
      <c r="E23" s="1581"/>
      <c r="F23" s="1582"/>
      <c r="G23" s="46"/>
      <c r="H23" s="1580"/>
      <c r="I23" s="1581"/>
      <c r="J23" s="1581"/>
      <c r="K23" s="1581"/>
      <c r="L23" s="1581"/>
      <c r="M23" s="1582"/>
      <c r="N23" s="46"/>
      <c r="O23" s="1580"/>
      <c r="P23" s="1581"/>
      <c r="Q23" s="1581"/>
      <c r="R23" s="1581"/>
      <c r="S23" s="1581"/>
      <c r="T23" s="1582"/>
      <c r="U23" s="55"/>
      <c r="V23" s="1566"/>
      <c r="W23" s="1567"/>
      <c r="X23" s="49"/>
    </row>
    <row r="24" spans="1:24" s="52" customFormat="1" ht="11.25" customHeight="1" x14ac:dyDescent="0.2">
      <c r="A24" s="35" t="s">
        <v>226</v>
      </c>
      <c r="B24" s="1579"/>
      <c r="C24" s="1563"/>
      <c r="D24" s="1563"/>
      <c r="E24" s="1563"/>
      <c r="F24" s="1564"/>
      <c r="G24" s="47"/>
      <c r="H24" s="1562"/>
      <c r="I24" s="1563"/>
      <c r="J24" s="1563"/>
      <c r="K24" s="1563"/>
      <c r="L24" s="1563"/>
      <c r="M24" s="1564"/>
      <c r="N24" s="47"/>
      <c r="O24" s="1562"/>
      <c r="P24" s="1563"/>
      <c r="Q24" s="1563"/>
      <c r="R24" s="1563"/>
      <c r="S24" s="1563"/>
      <c r="T24" s="1564"/>
      <c r="U24" s="54"/>
      <c r="V24" s="1556"/>
      <c r="W24" s="1557"/>
      <c r="X24" s="49"/>
    </row>
    <row r="25" spans="1:24" s="52" customFormat="1" ht="11.25" customHeight="1" x14ac:dyDescent="0.2">
      <c r="A25" s="35" t="s">
        <v>227</v>
      </c>
      <c r="B25" s="1578"/>
      <c r="C25" s="1574"/>
      <c r="D25" s="1574"/>
      <c r="E25" s="1574"/>
      <c r="F25" s="1575"/>
      <c r="G25" s="50"/>
      <c r="H25" s="1573"/>
      <c r="I25" s="1574"/>
      <c r="J25" s="1574"/>
      <c r="K25" s="1574"/>
      <c r="L25" s="1574"/>
      <c r="M25" s="1575"/>
      <c r="N25" s="50"/>
      <c r="O25" s="1573"/>
      <c r="P25" s="1574"/>
      <c r="Q25" s="1574"/>
      <c r="R25" s="1574"/>
      <c r="S25" s="1574"/>
      <c r="T25" s="1575"/>
      <c r="U25" s="51"/>
      <c r="V25" s="1558"/>
      <c r="W25" s="1559"/>
      <c r="X25" s="49"/>
    </row>
    <row r="26" spans="1:24" s="52" customFormat="1" ht="11.25" customHeight="1" x14ac:dyDescent="0.2">
      <c r="A26" s="35" t="s">
        <v>228</v>
      </c>
      <c r="B26" s="1578"/>
      <c r="C26" s="1574"/>
      <c r="D26" s="1574"/>
      <c r="E26" s="1574"/>
      <c r="F26" s="1575"/>
      <c r="G26" s="50"/>
      <c r="H26" s="1573"/>
      <c r="I26" s="1574"/>
      <c r="J26" s="1574"/>
      <c r="K26" s="1574"/>
      <c r="L26" s="1574"/>
      <c r="M26" s="1575"/>
      <c r="N26" s="50"/>
      <c r="O26" s="1573"/>
      <c r="P26" s="1574"/>
      <c r="Q26" s="1574"/>
      <c r="R26" s="1574"/>
      <c r="S26" s="1574"/>
      <c r="T26" s="1575"/>
      <c r="U26" s="51"/>
      <c r="V26" s="1558"/>
      <c r="W26" s="1559"/>
      <c r="X26" s="49"/>
    </row>
    <row r="27" spans="1:24" s="52" customFormat="1" ht="11.25" customHeight="1" x14ac:dyDescent="0.2">
      <c r="A27" s="44" t="s">
        <v>229</v>
      </c>
      <c r="B27" s="1592"/>
      <c r="C27" s="1569"/>
      <c r="D27" s="1569"/>
      <c r="E27" s="1569"/>
      <c r="F27" s="1570"/>
      <c r="G27" s="41"/>
      <c r="H27" s="1568"/>
      <c r="I27" s="1569"/>
      <c r="J27" s="1569"/>
      <c r="K27" s="1569"/>
      <c r="L27" s="1569"/>
      <c r="M27" s="1570"/>
      <c r="N27" s="41"/>
      <c r="O27" s="1568"/>
      <c r="P27" s="1569"/>
      <c r="Q27" s="1569"/>
      <c r="R27" s="1569"/>
      <c r="S27" s="1569"/>
      <c r="T27" s="1570"/>
      <c r="U27" s="42"/>
      <c r="V27" s="1560"/>
      <c r="W27" s="1561"/>
      <c r="X27" s="49"/>
    </row>
    <row r="28" spans="1:24" s="52" customFormat="1" ht="11.25" customHeight="1" x14ac:dyDescent="0.2">
      <c r="A28" s="35" t="s">
        <v>230</v>
      </c>
      <c r="B28" s="1579"/>
      <c r="C28" s="1563"/>
      <c r="D28" s="1563"/>
      <c r="E28" s="1563"/>
      <c r="F28" s="1564"/>
      <c r="G28" s="47"/>
      <c r="H28" s="1562"/>
      <c r="I28" s="1563"/>
      <c r="J28" s="1563"/>
      <c r="K28" s="1563"/>
      <c r="L28" s="1563"/>
      <c r="M28" s="1564"/>
      <c r="N28" s="47"/>
      <c r="O28" s="1562"/>
      <c r="P28" s="1563"/>
      <c r="Q28" s="1563"/>
      <c r="R28" s="1563"/>
      <c r="S28" s="1563"/>
      <c r="T28" s="1564"/>
      <c r="U28" s="54"/>
      <c r="V28" s="1556"/>
      <c r="W28" s="1557"/>
      <c r="X28" s="49"/>
    </row>
    <row r="29" spans="1:24" s="52" customFormat="1" ht="11.25" customHeight="1" x14ac:dyDescent="0.2">
      <c r="A29" s="35" t="s">
        <v>231</v>
      </c>
      <c r="B29" s="1578"/>
      <c r="C29" s="1574"/>
      <c r="D29" s="1574"/>
      <c r="E29" s="1574"/>
      <c r="F29" s="1575"/>
      <c r="G29" s="50"/>
      <c r="H29" s="1573"/>
      <c r="I29" s="1574"/>
      <c r="J29" s="1574"/>
      <c r="K29" s="1574"/>
      <c r="L29" s="1574"/>
      <c r="M29" s="1575"/>
      <c r="N29" s="50"/>
      <c r="O29" s="1573"/>
      <c r="P29" s="1574"/>
      <c r="Q29" s="1574"/>
      <c r="R29" s="1574"/>
      <c r="S29" s="1574"/>
      <c r="T29" s="1575"/>
      <c r="U29" s="51"/>
      <c r="V29" s="1558"/>
      <c r="W29" s="1559"/>
      <c r="X29" s="49"/>
    </row>
    <row r="30" spans="1:24" s="52" customFormat="1" ht="11.25" customHeight="1" x14ac:dyDescent="0.2">
      <c r="A30" s="44" t="s">
        <v>232</v>
      </c>
      <c r="B30" s="1592"/>
      <c r="C30" s="1569"/>
      <c r="D30" s="1569"/>
      <c r="E30" s="1569"/>
      <c r="F30" s="1570"/>
      <c r="G30" s="41"/>
      <c r="H30" s="1568"/>
      <c r="I30" s="1569"/>
      <c r="J30" s="1569"/>
      <c r="K30" s="1569"/>
      <c r="L30" s="1569"/>
      <c r="M30" s="1570"/>
      <c r="N30" s="41"/>
      <c r="O30" s="1568"/>
      <c r="P30" s="1569"/>
      <c r="Q30" s="1569"/>
      <c r="R30" s="1569"/>
      <c r="S30" s="1569"/>
      <c r="T30" s="1570"/>
      <c r="U30" s="42"/>
      <c r="V30" s="1560"/>
      <c r="W30" s="1561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243</v>
      </c>
      <c r="C32" s="304"/>
      <c r="D32" s="305" t="s">
        <v>284</v>
      </c>
      <c r="E32" s="304"/>
      <c r="F32" s="305" t="s">
        <v>317</v>
      </c>
      <c r="G32" s="304"/>
      <c r="H32" s="305" t="s">
        <v>318</v>
      </c>
      <c r="I32" s="304"/>
      <c r="J32" s="1598" t="s">
        <v>319</v>
      </c>
      <c r="K32" s="1599"/>
      <c r="L32" s="1600"/>
      <c r="M32" s="305" t="s">
        <v>320</v>
      </c>
      <c r="N32" s="304"/>
      <c r="O32" s="305" t="s">
        <v>321</v>
      </c>
      <c r="P32" s="296"/>
      <c r="Q32" s="304"/>
      <c r="R32" s="305" t="s">
        <v>322</v>
      </c>
      <c r="S32" s="304"/>
      <c r="T32" s="305" t="s">
        <v>323</v>
      </c>
      <c r="U32" s="304"/>
      <c r="V32" s="306" t="s">
        <v>324</v>
      </c>
      <c r="W32" s="306" t="s">
        <v>325</v>
      </c>
      <c r="X32" s="53"/>
    </row>
    <row r="33" spans="1:24" ht="11.25" customHeight="1" x14ac:dyDescent="0.2">
      <c r="A33" s="318" t="s">
        <v>233</v>
      </c>
      <c r="B33" s="307" t="s">
        <v>244</v>
      </c>
      <c r="C33" s="308"/>
      <c r="D33" s="309" t="s">
        <v>242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241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234</v>
      </c>
      <c r="B35" s="1571"/>
      <c r="C35" s="1572"/>
      <c r="D35" s="1571"/>
      <c r="E35" s="1572"/>
      <c r="F35" s="1571"/>
      <c r="G35" s="1572"/>
      <c r="H35" s="1571"/>
      <c r="I35" s="1572"/>
      <c r="J35" s="1571"/>
      <c r="K35" s="1587"/>
      <c r="L35" s="1572"/>
      <c r="M35" s="1571"/>
      <c r="N35" s="1572"/>
      <c r="O35" s="1571"/>
      <c r="P35" s="1587"/>
      <c r="Q35" s="1572"/>
      <c r="R35" s="1571"/>
      <c r="S35" s="1572"/>
      <c r="T35" s="1571"/>
      <c r="U35" s="1572"/>
      <c r="V35" s="43"/>
      <c r="W35" s="390"/>
      <c r="X35" s="389"/>
    </row>
    <row r="36" spans="1:24" ht="11.25" customHeight="1" x14ac:dyDescent="0.2">
      <c r="A36" s="35"/>
      <c r="B36" s="1571"/>
      <c r="C36" s="1572"/>
      <c r="D36" s="1571"/>
      <c r="E36" s="1572"/>
      <c r="F36" s="1571"/>
      <c r="G36" s="1572"/>
      <c r="H36" s="1571"/>
      <c r="I36" s="1572"/>
      <c r="J36" s="1571"/>
      <c r="K36" s="1587"/>
      <c r="L36" s="1572"/>
      <c r="M36" s="1571"/>
      <c r="N36" s="1572"/>
      <c r="O36" s="1571"/>
      <c r="P36" s="1587"/>
      <c r="Q36" s="1572"/>
      <c r="R36" s="1571"/>
      <c r="S36" s="1572"/>
      <c r="T36" s="1571"/>
      <c r="U36" s="1572"/>
      <c r="V36" s="43"/>
      <c r="W36" s="390"/>
      <c r="X36" s="389"/>
    </row>
    <row r="37" spans="1:24" ht="11.25" customHeight="1" x14ac:dyDescent="0.2">
      <c r="A37" s="35"/>
      <c r="B37" s="1571"/>
      <c r="C37" s="1572"/>
      <c r="D37" s="1571"/>
      <c r="E37" s="1572"/>
      <c r="F37" s="1571"/>
      <c r="G37" s="1572"/>
      <c r="H37" s="1571"/>
      <c r="I37" s="1572"/>
      <c r="J37" s="1571"/>
      <c r="K37" s="1587"/>
      <c r="L37" s="1572"/>
      <c r="M37" s="1571"/>
      <c r="N37" s="1572"/>
      <c r="O37" s="1571"/>
      <c r="P37" s="1587"/>
      <c r="Q37" s="1572"/>
      <c r="R37" s="1571"/>
      <c r="S37" s="1572"/>
      <c r="T37" s="1571"/>
      <c r="U37" s="1572"/>
      <c r="V37" s="43"/>
      <c r="W37" s="390"/>
      <c r="X37" s="389"/>
    </row>
    <row r="38" spans="1:24" ht="11.25" customHeight="1" x14ac:dyDescent="0.2">
      <c r="A38" s="35"/>
      <c r="B38" s="1571"/>
      <c r="C38" s="1572"/>
      <c r="D38" s="1571"/>
      <c r="E38" s="1572"/>
      <c r="F38" s="1571"/>
      <c r="G38" s="1572"/>
      <c r="H38" s="1571"/>
      <c r="I38" s="1572"/>
      <c r="J38" s="1571"/>
      <c r="K38" s="1587"/>
      <c r="L38" s="1572"/>
      <c r="M38" s="1571"/>
      <c r="N38" s="1572"/>
      <c r="O38" s="1571"/>
      <c r="P38" s="1587"/>
      <c r="Q38" s="1572"/>
      <c r="R38" s="1571"/>
      <c r="S38" s="1572"/>
      <c r="T38" s="1571"/>
      <c r="U38" s="1572"/>
      <c r="V38" s="43"/>
      <c r="W38" s="390"/>
      <c r="X38" s="389"/>
    </row>
    <row r="39" spans="1:24" ht="11.25" customHeight="1" x14ac:dyDescent="0.2">
      <c r="A39" s="35"/>
      <c r="B39" s="1571"/>
      <c r="C39" s="1572"/>
      <c r="D39" s="1571"/>
      <c r="E39" s="1572"/>
      <c r="F39" s="1571"/>
      <c r="G39" s="1572"/>
      <c r="H39" s="1571"/>
      <c r="I39" s="1572"/>
      <c r="J39" s="1571"/>
      <c r="K39" s="1587"/>
      <c r="L39" s="1572"/>
      <c r="M39" s="1571"/>
      <c r="N39" s="1572"/>
      <c r="O39" s="1571"/>
      <c r="P39" s="1587"/>
      <c r="Q39" s="1572"/>
      <c r="R39" s="1571"/>
      <c r="S39" s="1572"/>
      <c r="T39" s="1571"/>
      <c r="U39" s="1572"/>
      <c r="V39" s="43"/>
      <c r="W39" s="390"/>
      <c r="X39" s="389"/>
    </row>
    <row r="40" spans="1:24" ht="11.25" customHeight="1" x14ac:dyDescent="0.2">
      <c r="A40" s="48" t="s">
        <v>235</v>
      </c>
      <c r="B40" s="1571"/>
      <c r="C40" s="1572"/>
      <c r="D40" s="1571"/>
      <c r="E40" s="1572"/>
      <c r="F40" s="1571"/>
      <c r="G40" s="1572"/>
      <c r="H40" s="1571"/>
      <c r="I40" s="1572"/>
      <c r="J40" s="1571"/>
      <c r="K40" s="1587"/>
      <c r="L40" s="1572"/>
      <c r="M40" s="1571"/>
      <c r="N40" s="1572"/>
      <c r="O40" s="1571"/>
      <c r="P40" s="1587"/>
      <c r="Q40" s="1572"/>
      <c r="R40" s="1571"/>
      <c r="S40" s="1572"/>
      <c r="T40" s="1571"/>
      <c r="U40" s="1572"/>
      <c r="V40" s="43"/>
      <c r="W40" s="390"/>
      <c r="X40" s="389"/>
    </row>
    <row r="41" spans="1:24" ht="11.25" customHeight="1" x14ac:dyDescent="0.2">
      <c r="A41" s="35"/>
      <c r="B41" s="1571"/>
      <c r="C41" s="1572"/>
      <c r="D41" s="1571"/>
      <c r="E41" s="1572"/>
      <c r="F41" s="1571"/>
      <c r="G41" s="1572"/>
      <c r="H41" s="1571"/>
      <c r="I41" s="1572"/>
      <c r="J41" s="1571"/>
      <c r="K41" s="1587"/>
      <c r="L41" s="1572"/>
      <c r="M41" s="1571"/>
      <c r="N41" s="1572"/>
      <c r="O41" s="1571"/>
      <c r="P41" s="1587"/>
      <c r="Q41" s="1572"/>
      <c r="R41" s="1571"/>
      <c r="S41" s="1572"/>
      <c r="T41" s="1571"/>
      <c r="U41" s="1572"/>
      <c r="V41" s="43"/>
      <c r="W41" s="390"/>
      <c r="X41" s="389"/>
    </row>
    <row r="42" spans="1:24" ht="11.25" customHeight="1" x14ac:dyDescent="0.2">
      <c r="A42" s="35"/>
      <c r="B42" s="1571"/>
      <c r="C42" s="1572"/>
      <c r="D42" s="1571"/>
      <c r="E42" s="1572"/>
      <c r="F42" s="1571"/>
      <c r="G42" s="1572"/>
      <c r="H42" s="1571"/>
      <c r="I42" s="1572"/>
      <c r="J42" s="1571"/>
      <c r="K42" s="1587"/>
      <c r="L42" s="1572"/>
      <c r="M42" s="1571"/>
      <c r="N42" s="1572"/>
      <c r="O42" s="1571"/>
      <c r="P42" s="1587"/>
      <c r="Q42" s="1572"/>
      <c r="R42" s="1571"/>
      <c r="S42" s="1572"/>
      <c r="T42" s="1571"/>
      <c r="U42" s="1572"/>
      <c r="V42" s="43"/>
      <c r="W42" s="390"/>
      <c r="X42" s="389"/>
    </row>
    <row r="43" spans="1:24" ht="11.25" customHeight="1" x14ac:dyDescent="0.2">
      <c r="A43" s="35"/>
      <c r="B43" s="1571"/>
      <c r="C43" s="1572"/>
      <c r="D43" s="1571"/>
      <c r="E43" s="1572"/>
      <c r="F43" s="1571"/>
      <c r="G43" s="1572"/>
      <c r="H43" s="1571"/>
      <c r="I43" s="1572"/>
      <c r="J43" s="1571"/>
      <c r="K43" s="1587"/>
      <c r="L43" s="1572"/>
      <c r="M43" s="1571"/>
      <c r="N43" s="1572"/>
      <c r="O43" s="1571"/>
      <c r="P43" s="1587"/>
      <c r="Q43" s="1572"/>
      <c r="R43" s="1571"/>
      <c r="S43" s="1572"/>
      <c r="T43" s="1571"/>
      <c r="U43" s="1572"/>
      <c r="V43" s="43"/>
      <c r="W43" s="390"/>
      <c r="X43" s="389"/>
    </row>
    <row r="44" spans="1:24" ht="11.25" customHeight="1" x14ac:dyDescent="0.2">
      <c r="A44" s="44"/>
      <c r="B44" s="1584"/>
      <c r="C44" s="1585"/>
      <c r="D44" s="1584"/>
      <c r="E44" s="1585"/>
      <c r="F44" s="1584"/>
      <c r="G44" s="1585"/>
      <c r="H44" s="1584"/>
      <c r="I44" s="1585"/>
      <c r="J44" s="1584"/>
      <c r="K44" s="1586"/>
      <c r="L44" s="1585"/>
      <c r="M44" s="1584"/>
      <c r="N44" s="1585"/>
      <c r="O44" s="1584"/>
      <c r="P44" s="1586"/>
      <c r="Q44" s="1585"/>
      <c r="R44" s="1584"/>
      <c r="S44" s="1585"/>
      <c r="T44" s="1584"/>
      <c r="U44" s="1585"/>
      <c r="V44" s="45"/>
      <c r="W44" s="391"/>
      <c r="X44" s="389"/>
    </row>
    <row r="45" spans="1:24" ht="11.25" customHeight="1" x14ac:dyDescent="0.2">
      <c r="A45" s="44" t="s">
        <v>326</v>
      </c>
      <c r="B45" s="1576"/>
      <c r="C45" s="1577"/>
      <c r="D45" s="1576"/>
      <c r="E45" s="1577"/>
      <c r="F45" s="1576"/>
      <c r="G45" s="1577"/>
      <c r="H45" s="1576"/>
      <c r="I45" s="1577"/>
      <c r="J45" s="1576"/>
      <c r="K45" s="1583"/>
      <c r="L45" s="1577"/>
      <c r="M45" s="1576"/>
      <c r="N45" s="1577"/>
      <c r="O45" s="1576"/>
      <c r="P45" s="1583"/>
      <c r="Q45" s="1577"/>
      <c r="R45" s="1576"/>
      <c r="S45" s="1577"/>
      <c r="T45" s="1576"/>
      <c r="U45" s="1577"/>
      <c r="V45" s="45"/>
      <c r="W45" s="392"/>
      <c r="X45" s="389"/>
    </row>
    <row r="46" spans="1:24" ht="11.25" customHeight="1" x14ac:dyDescent="0.2">
      <c r="A46" s="44" t="s">
        <v>327</v>
      </c>
      <c r="B46" s="1576"/>
      <c r="C46" s="1577"/>
      <c r="D46" s="1576"/>
      <c r="E46" s="1577"/>
      <c r="F46" s="1576"/>
      <c r="G46" s="1577"/>
      <c r="H46" s="1576"/>
      <c r="I46" s="1577"/>
      <c r="J46" s="1576"/>
      <c r="K46" s="1583"/>
      <c r="L46" s="1577"/>
      <c r="M46" s="1576"/>
      <c r="N46" s="1577"/>
      <c r="O46" s="1576"/>
      <c r="P46" s="1583"/>
      <c r="Q46" s="1577"/>
      <c r="R46" s="1576"/>
      <c r="S46" s="1577"/>
      <c r="T46" s="1576"/>
      <c r="U46" s="1577"/>
      <c r="V46" s="45"/>
      <c r="W46" s="392"/>
      <c r="X46" s="389"/>
    </row>
    <row r="47" spans="1:24" ht="11.25" customHeight="1" x14ac:dyDescent="0.2">
      <c r="A47" s="44" t="s">
        <v>328</v>
      </c>
      <c r="B47" s="1576"/>
      <c r="C47" s="1577"/>
      <c r="D47" s="1576"/>
      <c r="E47" s="1577"/>
      <c r="F47" s="1576"/>
      <c r="G47" s="1577"/>
      <c r="H47" s="1576"/>
      <c r="I47" s="1577"/>
      <c r="J47" s="1576"/>
      <c r="K47" s="1583"/>
      <c r="L47" s="1577"/>
      <c r="M47" s="1576"/>
      <c r="N47" s="1577"/>
      <c r="O47" s="1576"/>
      <c r="P47" s="1583"/>
      <c r="Q47" s="1577"/>
      <c r="R47" s="1576"/>
      <c r="S47" s="1577"/>
      <c r="T47" s="1576"/>
      <c r="U47" s="1577"/>
      <c r="V47" s="45"/>
      <c r="W47" s="392"/>
      <c r="X47" s="389"/>
    </row>
    <row r="48" spans="1:24" ht="11.25" customHeight="1" x14ac:dyDescent="0.2">
      <c r="A48" s="56" t="s">
        <v>236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565" t="s">
        <v>1066</v>
      </c>
      <c r="B49" s="1565"/>
      <c r="C49" s="1565"/>
      <c r="D49" s="1565"/>
      <c r="E49" s="1565"/>
      <c r="F49" s="1565"/>
      <c r="G49" s="1565"/>
      <c r="H49" s="1565"/>
      <c r="I49" s="1565"/>
      <c r="J49" s="1565"/>
      <c r="K49" s="1565"/>
      <c r="L49" s="1565"/>
      <c r="M49" s="1565"/>
      <c r="N49" s="1565"/>
      <c r="O49" s="1565"/>
      <c r="P49" s="1565"/>
      <c r="Q49" s="1565"/>
      <c r="R49" s="1565"/>
      <c r="S49" s="1565"/>
      <c r="T49" s="1565"/>
      <c r="U49" s="1565"/>
      <c r="V49" s="1565"/>
      <c r="W49" s="1565"/>
      <c r="X49" s="388"/>
    </row>
    <row r="50" spans="1:24" ht="11.25" customHeight="1" x14ac:dyDescent="0.2">
      <c r="A50" s="52"/>
    </row>
  </sheetData>
  <mergeCells count="216">
    <mergeCell ref="A7:W7"/>
    <mergeCell ref="V12:W12"/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  <mergeCell ref="N9:O9"/>
    <mergeCell ref="B12:F12"/>
    <mergeCell ref="B10:F10"/>
    <mergeCell ref="H11:M11"/>
    <mergeCell ref="H10:T10"/>
    <mergeCell ref="O11:T11"/>
    <mergeCell ref="B11:F11"/>
    <mergeCell ref="H12:M12"/>
    <mergeCell ref="A9:F9"/>
    <mergeCell ref="A10:A11"/>
    <mergeCell ref="B35:C35"/>
    <mergeCell ref="D35:E35"/>
    <mergeCell ref="L9:M9"/>
    <mergeCell ref="F36:G36"/>
    <mergeCell ref="H36:I36"/>
    <mergeCell ref="J36:L36"/>
    <mergeCell ref="F35:G35"/>
    <mergeCell ref="H35:I3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J32:L32"/>
    <mergeCell ref="R36:S36"/>
    <mergeCell ref="O12:T12"/>
    <mergeCell ref="H14:M14"/>
    <mergeCell ref="H15:M15"/>
    <mergeCell ref="B26:F26"/>
    <mergeCell ref="R35:S35"/>
    <mergeCell ref="J35:L35"/>
    <mergeCell ref="M35:N35"/>
    <mergeCell ref="O35:Q35"/>
    <mergeCell ref="B14:F14"/>
    <mergeCell ref="B36:C36"/>
    <mergeCell ref="D36:E36"/>
    <mergeCell ref="B22:F22"/>
    <mergeCell ref="M38:N38"/>
    <mergeCell ref="H37:I37"/>
    <mergeCell ref="J37:L37"/>
    <mergeCell ref="B25:F25"/>
    <mergeCell ref="H25:M25"/>
    <mergeCell ref="B17:F17"/>
    <mergeCell ref="B18:F18"/>
    <mergeCell ref="H19:M19"/>
    <mergeCell ref="H20:M20"/>
    <mergeCell ref="B28:F28"/>
    <mergeCell ref="B30:F30"/>
    <mergeCell ref="H17:M17"/>
    <mergeCell ref="H18:M18"/>
    <mergeCell ref="B29:F29"/>
    <mergeCell ref="B23:F23"/>
    <mergeCell ref="T38:U38"/>
    <mergeCell ref="M37:N37"/>
    <mergeCell ref="O37:Q37"/>
    <mergeCell ref="B37:C37"/>
    <mergeCell ref="D37:E37"/>
    <mergeCell ref="F37:G37"/>
    <mergeCell ref="R37:S37"/>
    <mergeCell ref="T37:U37"/>
    <mergeCell ref="F39:G39"/>
    <mergeCell ref="H39:I39"/>
    <mergeCell ref="J39:L39"/>
    <mergeCell ref="D40:E40"/>
    <mergeCell ref="O41:Q41"/>
    <mergeCell ref="R41:S41"/>
    <mergeCell ref="H38:I38"/>
    <mergeCell ref="J38:L38"/>
    <mergeCell ref="M36:N36"/>
    <mergeCell ref="O36:Q36"/>
    <mergeCell ref="T36:U36"/>
    <mergeCell ref="M41:N41"/>
    <mergeCell ref="H40:I40"/>
    <mergeCell ref="J40:L40"/>
    <mergeCell ref="M40:N40"/>
    <mergeCell ref="T41:U41"/>
    <mergeCell ref="B19:F19"/>
    <mergeCell ref="F42:G42"/>
    <mergeCell ref="B40:C40"/>
    <mergeCell ref="B27:F27"/>
    <mergeCell ref="B38:C38"/>
    <mergeCell ref="D38:E38"/>
    <mergeCell ref="F38:G38"/>
    <mergeCell ref="F40:G40"/>
    <mergeCell ref="B39:C39"/>
    <mergeCell ref="D39:E39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O39:Q39"/>
    <mergeCell ref="R42:S42"/>
    <mergeCell ref="B42:C42"/>
    <mergeCell ref="O38:Q38"/>
    <mergeCell ref="R38:S38"/>
    <mergeCell ref="O30:T30"/>
    <mergeCell ref="O40:Q40"/>
    <mergeCell ref="R40:S40"/>
    <mergeCell ref="H42:I42"/>
    <mergeCell ref="T40:U40"/>
    <mergeCell ref="J41:L41"/>
    <mergeCell ref="O42:Q42"/>
    <mergeCell ref="B41:C41"/>
    <mergeCell ref="D41:E41"/>
    <mergeCell ref="F41:G41"/>
    <mergeCell ref="T42:U42"/>
    <mergeCell ref="D42:E42"/>
    <mergeCell ref="M42:N42"/>
    <mergeCell ref="R47:S47"/>
    <mergeCell ref="M47:N47"/>
    <mergeCell ref="O47:Q47"/>
    <mergeCell ref="T45:U45"/>
    <mergeCell ref="R45:S45"/>
    <mergeCell ref="J42:L42"/>
    <mergeCell ref="O44:Q44"/>
    <mergeCell ref="R44:S44"/>
    <mergeCell ref="H41:I41"/>
    <mergeCell ref="T44:U44"/>
    <mergeCell ref="O43:Q43"/>
    <mergeCell ref="R43:S43"/>
    <mergeCell ref="T47:U47"/>
    <mergeCell ref="T46:U46"/>
    <mergeCell ref="M46:N46"/>
    <mergeCell ref="O46:Q46"/>
    <mergeCell ref="R46:S46"/>
    <mergeCell ref="O45:Q45"/>
    <mergeCell ref="H46:I46"/>
    <mergeCell ref="J46:L46"/>
    <mergeCell ref="B45:C45"/>
    <mergeCell ref="H44:I44"/>
    <mergeCell ref="J44:L44"/>
    <mergeCell ref="M44:N44"/>
    <mergeCell ref="B44:C44"/>
    <mergeCell ref="D44:E44"/>
    <mergeCell ref="F44:G44"/>
    <mergeCell ref="B47:C47"/>
    <mergeCell ref="D47:E47"/>
    <mergeCell ref="F47:G47"/>
    <mergeCell ref="H45:I45"/>
    <mergeCell ref="J45:L45"/>
    <mergeCell ref="M45:N45"/>
    <mergeCell ref="H47:I47"/>
    <mergeCell ref="B46:C46"/>
    <mergeCell ref="J47:L47"/>
    <mergeCell ref="F46:G46"/>
    <mergeCell ref="V27:W27"/>
    <mergeCell ref="V28:W28"/>
    <mergeCell ref="V29:W29"/>
    <mergeCell ref="V30:W30"/>
    <mergeCell ref="H21:M21"/>
    <mergeCell ref="H22:M22"/>
    <mergeCell ref="H23:M23"/>
    <mergeCell ref="H24:M24"/>
    <mergeCell ref="V24:W24"/>
    <mergeCell ref="H28:M28"/>
    <mergeCell ref="D46:E46"/>
    <mergeCell ref="V19:W19"/>
    <mergeCell ref="V26:W26"/>
    <mergeCell ref="V22:W22"/>
    <mergeCell ref="O29:T29"/>
    <mergeCell ref="V20:W20"/>
    <mergeCell ref="V21:W21"/>
    <mergeCell ref="O19:T19"/>
    <mergeCell ref="O25:T25"/>
    <mergeCell ref="O22:T22"/>
    <mergeCell ref="R39:S39"/>
    <mergeCell ref="T39:U39"/>
    <mergeCell ref="B15:F15"/>
    <mergeCell ref="B16:F16"/>
    <mergeCell ref="B24:F24"/>
    <mergeCell ref="O17:T17"/>
    <mergeCell ref="O23:T23"/>
    <mergeCell ref="O24:T24"/>
    <mergeCell ref="O20:T20"/>
    <mergeCell ref="M39:N39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V14:W14"/>
    <mergeCell ref="V15:W15"/>
    <mergeCell ref="V16:W16"/>
    <mergeCell ref="V17:W17"/>
    <mergeCell ref="V18:W18"/>
    <mergeCell ref="O18:T18"/>
    <mergeCell ref="O15:T15"/>
    <mergeCell ref="O16:T16"/>
    <mergeCell ref="O14:T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opLeftCell="A79" zoomScale="115" zoomScaleNormal="115" workbookViewId="0">
      <selection activeCell="A91" sqref="A91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5" ht="15.75" x14ac:dyDescent="0.25">
      <c r="A1" s="1642" t="s">
        <v>493</v>
      </c>
      <c r="B1" s="1642"/>
      <c r="C1" s="1642"/>
      <c r="D1" s="1642"/>
      <c r="E1" s="1642"/>
    </row>
    <row r="2" spans="1:5" ht="11.25" customHeight="1" x14ac:dyDescent="0.2">
      <c r="A2" s="20"/>
    </row>
    <row r="3" spans="1:5" ht="11.25" customHeight="1" x14ac:dyDescent="0.2">
      <c r="A3" s="1389" t="s">
        <v>1037</v>
      </c>
      <c r="B3" s="1389"/>
      <c r="C3" s="1389"/>
      <c r="D3" s="1389"/>
      <c r="E3" s="1389"/>
    </row>
    <row r="4" spans="1:5" ht="11.25" customHeight="1" x14ac:dyDescent="0.2">
      <c r="A4" s="1390" t="s">
        <v>312</v>
      </c>
      <c r="B4" s="1390"/>
      <c r="C4" s="1390"/>
      <c r="D4" s="1390"/>
      <c r="E4" s="1390"/>
    </row>
    <row r="5" spans="1:5" ht="11.25" customHeight="1" x14ac:dyDescent="0.2">
      <c r="A5" s="1389" t="s">
        <v>110</v>
      </c>
      <c r="B5" s="1389"/>
      <c r="C5" s="1389"/>
      <c r="D5" s="1389"/>
      <c r="E5" s="1389"/>
    </row>
    <row r="6" spans="1:5" ht="11.25" customHeight="1" x14ac:dyDescent="0.2">
      <c r="A6" s="1389" t="s">
        <v>1038</v>
      </c>
      <c r="B6" s="1389"/>
      <c r="C6" s="1389"/>
      <c r="D6" s="1389"/>
      <c r="E6" s="1389"/>
    </row>
    <row r="7" spans="1:5" ht="11.25" customHeight="1" x14ac:dyDescent="0.2">
      <c r="A7" s="4"/>
      <c r="B7" s="4"/>
      <c r="C7" s="4"/>
      <c r="D7" s="4"/>
      <c r="E7" s="4"/>
    </row>
    <row r="8" spans="1:5" ht="11.25" customHeight="1" x14ac:dyDescent="0.2">
      <c r="A8" s="8" t="s">
        <v>7</v>
      </c>
      <c r="B8" s="27"/>
      <c r="E8" s="1" t="s">
        <v>541</v>
      </c>
    </row>
    <row r="9" spans="1:5" s="7" customFormat="1" ht="21" customHeight="1" x14ac:dyDescent="0.2">
      <c r="A9" s="319" t="s">
        <v>109</v>
      </c>
      <c r="B9" s="1624" t="s">
        <v>118</v>
      </c>
      <c r="C9" s="1625"/>
      <c r="D9" s="1625"/>
      <c r="E9" s="1626"/>
    </row>
    <row r="10" spans="1:5" ht="11.25" customHeight="1" x14ac:dyDescent="0.2">
      <c r="A10" s="58" t="s">
        <v>113</v>
      </c>
      <c r="B10" s="1633"/>
      <c r="C10" s="1634"/>
      <c r="D10" s="1634"/>
      <c r="E10" s="1635"/>
    </row>
    <row r="11" spans="1:5" ht="11.25" customHeight="1" x14ac:dyDescent="0.2">
      <c r="A11" s="9" t="s">
        <v>422</v>
      </c>
      <c r="B11" s="1636">
        <v>18321486</v>
      </c>
      <c r="C11" s="1637"/>
      <c r="D11" s="1637"/>
      <c r="E11" s="1638"/>
    </row>
    <row r="12" spans="1:5" ht="11.25" customHeight="1" x14ac:dyDescent="0.2">
      <c r="A12" s="9" t="s">
        <v>423</v>
      </c>
      <c r="B12" s="1636">
        <v>18321486</v>
      </c>
      <c r="C12" s="1637"/>
      <c r="D12" s="1637"/>
      <c r="E12" s="1638"/>
    </row>
    <row r="13" spans="1:5" ht="11.25" customHeight="1" x14ac:dyDescent="0.2">
      <c r="A13" s="9" t="s">
        <v>64</v>
      </c>
      <c r="B13" s="1636">
        <v>12701368.039999999</v>
      </c>
      <c r="C13" s="1637"/>
      <c r="D13" s="1637"/>
      <c r="E13" s="1638"/>
    </row>
    <row r="14" spans="1:5" ht="11.25" customHeight="1" x14ac:dyDescent="0.2">
      <c r="A14" s="9" t="s">
        <v>65</v>
      </c>
      <c r="B14" s="1636">
        <v>5116254.04</v>
      </c>
      <c r="C14" s="1637"/>
      <c r="D14" s="1637"/>
      <c r="E14" s="1638"/>
    </row>
    <row r="15" spans="1:5" ht="11.25" customHeight="1" x14ac:dyDescent="0.2">
      <c r="A15" s="9" t="s">
        <v>66</v>
      </c>
      <c r="B15" s="1636">
        <v>42058.93</v>
      </c>
      <c r="C15" s="1637"/>
      <c r="D15" s="1637"/>
      <c r="E15" s="1638"/>
    </row>
    <row r="16" spans="1:5" ht="11.25" customHeight="1" x14ac:dyDescent="0.2">
      <c r="A16" s="58" t="s">
        <v>177</v>
      </c>
      <c r="B16" s="1636"/>
      <c r="C16" s="1637"/>
      <c r="D16" s="1637"/>
      <c r="E16" s="1638"/>
    </row>
    <row r="17" spans="1:5" ht="11.25" customHeight="1" x14ac:dyDescent="0.2">
      <c r="A17" s="5" t="s">
        <v>67</v>
      </c>
      <c r="B17" s="1636">
        <v>18273836</v>
      </c>
      <c r="C17" s="1637"/>
      <c r="D17" s="1637"/>
      <c r="E17" s="1638"/>
    </row>
    <row r="18" spans="1:5" ht="11.25" customHeight="1" x14ac:dyDescent="0.2">
      <c r="A18" s="5" t="s">
        <v>72</v>
      </c>
      <c r="B18" s="1636">
        <v>0</v>
      </c>
      <c r="C18" s="1637"/>
      <c r="D18" s="1637"/>
      <c r="E18" s="1638"/>
    </row>
    <row r="19" spans="1:5" ht="11.25" customHeight="1" x14ac:dyDescent="0.2">
      <c r="A19" s="5" t="s">
        <v>68</v>
      </c>
      <c r="B19" s="1636">
        <v>19309909.559999999</v>
      </c>
      <c r="C19" s="1637"/>
      <c r="D19" s="1637"/>
      <c r="E19" s="1638"/>
    </row>
    <row r="20" spans="1:5" ht="11.25" customHeight="1" x14ac:dyDescent="0.2">
      <c r="A20" s="5" t="s">
        <v>69</v>
      </c>
      <c r="B20" s="1636">
        <v>19517420.420000002</v>
      </c>
      <c r="C20" s="1637"/>
      <c r="D20" s="1637"/>
      <c r="E20" s="1638"/>
    </row>
    <row r="21" spans="1:5" ht="11.25" customHeight="1" x14ac:dyDescent="0.2">
      <c r="A21" s="9" t="s">
        <v>70</v>
      </c>
      <c r="B21" s="1637">
        <v>17817622.079999998</v>
      </c>
      <c r="C21" s="1637"/>
      <c r="D21" s="1637"/>
      <c r="E21" s="1638"/>
    </row>
    <row r="22" spans="1:5" ht="11.25" customHeight="1" x14ac:dyDescent="0.2">
      <c r="A22" s="5" t="s">
        <v>883</v>
      </c>
      <c r="B22" s="375"/>
      <c r="C22" s="376"/>
      <c r="D22" s="376"/>
      <c r="E22" s="393"/>
    </row>
    <row r="23" spans="1:5" ht="11.25" customHeight="1" x14ac:dyDescent="0.2">
      <c r="A23" s="11" t="s">
        <v>71</v>
      </c>
      <c r="B23" s="1639">
        <v>0</v>
      </c>
      <c r="C23" s="1640"/>
      <c r="D23" s="1640"/>
      <c r="E23" s="1641"/>
    </row>
    <row r="24" spans="1:5" s="7" customFormat="1" ht="21" customHeight="1" x14ac:dyDescent="0.2">
      <c r="A24" s="319" t="s">
        <v>315</v>
      </c>
      <c r="B24" s="1645" t="s">
        <v>118</v>
      </c>
      <c r="C24" s="1646"/>
      <c r="D24" s="1646"/>
      <c r="E24" s="1643"/>
    </row>
    <row r="25" spans="1:5" ht="11.25" customHeight="1" x14ac:dyDescent="0.2">
      <c r="A25" s="5" t="s">
        <v>313</v>
      </c>
      <c r="B25" s="1633">
        <v>14110877.619999999</v>
      </c>
      <c r="C25" s="1634"/>
      <c r="D25" s="1634"/>
      <c r="E25" s="1635"/>
    </row>
    <row r="26" spans="1:5" ht="11.25" customHeight="1" x14ac:dyDescent="0.2">
      <c r="A26" s="17" t="s">
        <v>314</v>
      </c>
      <c r="B26" s="1636">
        <v>12411079.279999999</v>
      </c>
      <c r="C26" s="1637"/>
      <c r="D26" s="1637"/>
      <c r="E26" s="1638"/>
    </row>
    <row r="27" spans="1:5" s="7" customFormat="1" ht="23.25" customHeight="1" x14ac:dyDescent="0.2">
      <c r="A27" s="320" t="s">
        <v>329</v>
      </c>
      <c r="B27" s="1625" t="s">
        <v>118</v>
      </c>
      <c r="C27" s="1625"/>
      <c r="D27" s="1625"/>
      <c r="E27" s="1626"/>
    </row>
    <row r="28" spans="1:5" ht="11.25" customHeight="1" x14ac:dyDescent="0.2">
      <c r="A28" s="6" t="s">
        <v>330</v>
      </c>
      <c r="B28" s="1647">
        <v>15109862.41</v>
      </c>
      <c r="C28" s="1648"/>
      <c r="D28" s="1648"/>
      <c r="E28" s="1649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24" t="s">
        <v>118</v>
      </c>
      <c r="C30" s="1625"/>
      <c r="D30" s="1625"/>
      <c r="E30" s="1626"/>
    </row>
    <row r="31" spans="1:5" s="28" customFormat="1" ht="11.25" customHeight="1" x14ac:dyDescent="0.2">
      <c r="A31" s="5" t="s">
        <v>331</v>
      </c>
      <c r="B31" s="1636"/>
      <c r="C31" s="1637"/>
      <c r="D31" s="1637"/>
      <c r="E31" s="1638"/>
    </row>
    <row r="32" spans="1:5" ht="11.25" customHeight="1" x14ac:dyDescent="0.2">
      <c r="A32" s="5" t="s">
        <v>74</v>
      </c>
      <c r="B32" s="1636"/>
      <c r="C32" s="1637"/>
      <c r="D32" s="1637"/>
      <c r="E32" s="1638"/>
    </row>
    <row r="33" spans="1:5" ht="11.25" customHeight="1" x14ac:dyDescent="0.2">
      <c r="A33" s="5" t="s">
        <v>75</v>
      </c>
      <c r="B33" s="1636"/>
      <c r="C33" s="1637"/>
      <c r="D33" s="1637"/>
      <c r="E33" s="1638"/>
    </row>
    <row r="34" spans="1:5" ht="11.25" customHeight="1" x14ac:dyDescent="0.2">
      <c r="A34" s="5" t="s">
        <v>106</v>
      </c>
      <c r="B34" s="1636"/>
      <c r="C34" s="1637"/>
      <c r="D34" s="1637"/>
      <c r="E34" s="1638"/>
    </row>
    <row r="35" spans="1:5" ht="11.25" customHeight="1" x14ac:dyDescent="0.2">
      <c r="A35" s="5" t="s">
        <v>424</v>
      </c>
      <c r="B35" s="1636"/>
      <c r="C35" s="1637"/>
      <c r="D35" s="1637"/>
      <c r="E35" s="1638"/>
    </row>
    <row r="36" spans="1:5" ht="11.25" customHeight="1" x14ac:dyDescent="0.2">
      <c r="A36" s="5" t="s">
        <v>76</v>
      </c>
      <c r="B36" s="1636"/>
      <c r="C36" s="1637"/>
      <c r="D36" s="1637"/>
      <c r="E36" s="1638"/>
    </row>
    <row r="37" spans="1:5" ht="11.25" customHeight="1" x14ac:dyDescent="0.2">
      <c r="A37" s="5" t="s">
        <v>77</v>
      </c>
      <c r="B37" s="1636"/>
      <c r="C37" s="1637"/>
      <c r="D37" s="1637"/>
      <c r="E37" s="1638"/>
    </row>
    <row r="38" spans="1:5" ht="11.25" customHeight="1" x14ac:dyDescent="0.2">
      <c r="A38" s="11" t="s">
        <v>107</v>
      </c>
      <c r="B38" s="1639"/>
      <c r="C38" s="1640"/>
      <c r="D38" s="1640"/>
      <c r="E38" s="1641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334</v>
      </c>
      <c r="C40" s="322" t="s">
        <v>335</v>
      </c>
      <c r="D40" s="1622" t="s">
        <v>336</v>
      </c>
      <c r="E40" s="1630"/>
    </row>
    <row r="41" spans="1:5" ht="11.25" customHeight="1" x14ac:dyDescent="0.2">
      <c r="A41" s="323" t="s">
        <v>337</v>
      </c>
      <c r="B41" s="324" t="s">
        <v>338</v>
      </c>
      <c r="C41" s="324" t="s">
        <v>118</v>
      </c>
      <c r="D41" s="325"/>
      <c r="E41" s="323"/>
    </row>
    <row r="42" spans="1:5" ht="11.25" customHeight="1" x14ac:dyDescent="0.2">
      <c r="A42" s="327"/>
      <c r="B42" s="324" t="s">
        <v>339</v>
      </c>
      <c r="C42" s="324"/>
      <c r="D42" s="325"/>
      <c r="E42" s="323"/>
    </row>
    <row r="43" spans="1:5" ht="11.25" customHeight="1" x14ac:dyDescent="0.2">
      <c r="A43" s="328"/>
      <c r="B43" s="329" t="s">
        <v>119</v>
      </c>
      <c r="C43" s="329" t="s">
        <v>120</v>
      </c>
      <c r="D43" s="1631" t="s">
        <v>121</v>
      </c>
      <c r="E43" s="1632"/>
    </row>
    <row r="44" spans="1:5" ht="11.25" customHeight="1" x14ac:dyDescent="0.2">
      <c r="A44" s="9" t="s">
        <v>340</v>
      </c>
      <c r="B44" s="9"/>
      <c r="C44" s="25">
        <v>887106.23</v>
      </c>
      <c r="D44" s="16"/>
      <c r="E44" s="10"/>
    </row>
    <row r="45" spans="1:5" ht="11.25" customHeight="1" x14ac:dyDescent="0.2">
      <c r="A45" s="17" t="s">
        <v>341</v>
      </c>
      <c r="B45" s="17">
        <v>1000000</v>
      </c>
      <c r="C45" s="18">
        <v>5242893.63</v>
      </c>
      <c r="D45" s="15">
        <v>524.29</v>
      </c>
      <c r="E45" s="17"/>
    </row>
    <row r="47" spans="1:5" ht="11.25" customHeight="1" x14ac:dyDescent="0.2">
      <c r="A47" s="1643" t="s">
        <v>78</v>
      </c>
      <c r="B47" s="321" t="s">
        <v>342</v>
      </c>
      <c r="C47" s="322" t="s">
        <v>343</v>
      </c>
      <c r="D47" s="354" t="s">
        <v>884</v>
      </c>
      <c r="E47" s="322" t="s">
        <v>344</v>
      </c>
    </row>
    <row r="48" spans="1:5" ht="11.25" customHeight="1" x14ac:dyDescent="0.2">
      <c r="A48" s="1644"/>
      <c r="B48" s="330"/>
      <c r="C48" s="329" t="s">
        <v>118</v>
      </c>
      <c r="D48" s="355" t="s">
        <v>118</v>
      </c>
      <c r="E48" s="329" t="s">
        <v>8</v>
      </c>
    </row>
    <row r="49" spans="1:5" ht="11.25" customHeight="1" x14ac:dyDescent="0.2">
      <c r="A49" s="9" t="s">
        <v>345</v>
      </c>
      <c r="B49" s="9"/>
      <c r="C49" s="12"/>
      <c r="D49" s="16"/>
      <c r="E49" s="26"/>
    </row>
    <row r="50" spans="1:5" ht="11.25" customHeight="1" x14ac:dyDescent="0.2">
      <c r="A50" s="9" t="s">
        <v>346</v>
      </c>
      <c r="B50" s="9"/>
      <c r="C50" s="12"/>
      <c r="D50" s="12"/>
      <c r="E50" s="25"/>
    </row>
    <row r="51" spans="1:5" ht="11.25" customHeight="1" x14ac:dyDescent="0.2">
      <c r="A51" s="9" t="s">
        <v>347</v>
      </c>
      <c r="B51" s="9"/>
      <c r="C51" s="12"/>
      <c r="D51" s="12"/>
      <c r="E51" s="25"/>
    </row>
    <row r="52" spans="1:5" ht="11.25" customHeight="1" x14ac:dyDescent="0.2">
      <c r="A52" s="9" t="s">
        <v>348</v>
      </c>
      <c r="B52" s="9"/>
      <c r="C52" s="12"/>
      <c r="D52" s="12"/>
      <c r="E52" s="25"/>
    </row>
    <row r="53" spans="1:5" ht="11.25" customHeight="1" x14ac:dyDescent="0.2">
      <c r="A53" s="9" t="s">
        <v>349</v>
      </c>
      <c r="B53" s="9"/>
      <c r="C53" s="12"/>
      <c r="D53" s="12"/>
      <c r="E53" s="25"/>
    </row>
    <row r="54" spans="1:5" ht="11.25" customHeight="1" x14ac:dyDescent="0.2">
      <c r="A54" s="9" t="s">
        <v>350</v>
      </c>
      <c r="B54" s="9"/>
      <c r="C54" s="12"/>
      <c r="D54" s="12"/>
      <c r="E54" s="25"/>
    </row>
    <row r="55" spans="1:5" ht="11.25" customHeight="1" x14ac:dyDescent="0.2">
      <c r="A55" s="9" t="s">
        <v>346</v>
      </c>
      <c r="B55" s="9"/>
      <c r="C55" s="12"/>
      <c r="D55" s="12"/>
      <c r="E55" s="25"/>
    </row>
    <row r="56" spans="1:5" ht="11.25" customHeight="1" x14ac:dyDescent="0.2">
      <c r="A56" s="9" t="s">
        <v>347</v>
      </c>
      <c r="B56" s="9"/>
      <c r="C56" s="12"/>
      <c r="D56" s="12"/>
      <c r="E56" s="25"/>
    </row>
    <row r="57" spans="1:5" ht="11.25" customHeight="1" x14ac:dyDescent="0.2">
      <c r="A57" s="9" t="s">
        <v>348</v>
      </c>
      <c r="B57" s="9"/>
      <c r="C57" s="12"/>
      <c r="D57" s="12"/>
      <c r="E57" s="25"/>
    </row>
    <row r="58" spans="1:5" ht="11.25" customHeight="1" x14ac:dyDescent="0.2">
      <c r="A58" s="9" t="s">
        <v>349</v>
      </c>
      <c r="B58" s="9"/>
      <c r="C58" s="12"/>
      <c r="D58" s="15"/>
      <c r="E58" s="18"/>
    </row>
    <row r="59" spans="1:5" ht="11.25" customHeight="1" x14ac:dyDescent="0.2">
      <c r="A59" s="13" t="s">
        <v>187</v>
      </c>
      <c r="B59" s="13"/>
      <c r="C59" s="24"/>
      <c r="D59" s="14"/>
      <c r="E59" s="24"/>
    </row>
    <row r="60" spans="1:5" ht="11.25" customHeight="1" x14ac:dyDescent="0.2">
      <c r="A60" s="321"/>
      <c r="B60" s="377" t="s">
        <v>351</v>
      </c>
      <c r="C60" s="1627" t="s">
        <v>352</v>
      </c>
      <c r="D60" s="1628"/>
      <c r="E60" s="1629"/>
    </row>
    <row r="61" spans="1:5" ht="11.25" customHeight="1" x14ac:dyDescent="0.2">
      <c r="A61" s="323" t="s">
        <v>79</v>
      </c>
      <c r="B61" s="325" t="s">
        <v>118</v>
      </c>
      <c r="C61" s="377" t="s">
        <v>353</v>
      </c>
      <c r="D61" s="1622" t="s">
        <v>401</v>
      </c>
      <c r="E61" s="1623"/>
    </row>
    <row r="62" spans="1:5" ht="11.25" customHeight="1" x14ac:dyDescent="0.2">
      <c r="A62" s="330"/>
      <c r="B62" s="329"/>
      <c r="C62" s="329" t="s">
        <v>402</v>
      </c>
      <c r="D62" s="378"/>
      <c r="E62" s="330"/>
    </row>
    <row r="63" spans="1:5" ht="11.25" customHeight="1" x14ac:dyDescent="0.2">
      <c r="A63" s="9" t="s">
        <v>1067</v>
      </c>
      <c r="B63" s="25">
        <v>1592108.51</v>
      </c>
      <c r="C63" s="29">
        <v>0.25</v>
      </c>
      <c r="D63" s="16"/>
      <c r="E63" s="10">
        <v>25.3</v>
      </c>
    </row>
    <row r="64" spans="1:5" ht="11.25" customHeight="1" x14ac:dyDescent="0.2">
      <c r="A64" s="9" t="s">
        <v>80</v>
      </c>
      <c r="B64" s="25">
        <v>0</v>
      </c>
      <c r="C64" s="29">
        <v>0.6</v>
      </c>
      <c r="D64" s="12"/>
      <c r="E64" s="9">
        <v>0</v>
      </c>
    </row>
    <row r="65" spans="1:5" ht="11.25" customHeight="1" x14ac:dyDescent="0.2">
      <c r="A65" s="9" t="s">
        <v>81</v>
      </c>
      <c r="B65" s="25">
        <v>3427835.77</v>
      </c>
      <c r="C65" s="29">
        <v>0.6</v>
      </c>
      <c r="D65" s="12">
        <v>0</v>
      </c>
      <c r="E65" s="9">
        <v>60.21</v>
      </c>
    </row>
    <row r="66" spans="1:5" ht="11.25" customHeight="1" x14ac:dyDescent="0.2">
      <c r="A66" s="17" t="s">
        <v>82</v>
      </c>
      <c r="B66" s="18">
        <v>2833523.29</v>
      </c>
      <c r="C66" s="30">
        <v>0</v>
      </c>
      <c r="D66" s="2"/>
      <c r="E66" s="394">
        <v>0</v>
      </c>
    </row>
    <row r="67" spans="1:5" s="7" customFormat="1" ht="21.75" customHeight="1" x14ac:dyDescent="0.2">
      <c r="A67" s="332" t="s">
        <v>403</v>
      </c>
      <c r="B67" s="1624" t="s">
        <v>404</v>
      </c>
      <c r="C67" s="1626"/>
      <c r="D67" s="1624" t="s">
        <v>440</v>
      </c>
      <c r="E67" s="1626"/>
    </row>
    <row r="68" spans="1:5" ht="11.25" customHeight="1" x14ac:dyDescent="0.2">
      <c r="A68" s="10" t="s">
        <v>406</v>
      </c>
      <c r="B68" s="31"/>
      <c r="C68" s="32"/>
      <c r="D68" s="16"/>
      <c r="E68" s="10"/>
    </row>
    <row r="69" spans="1:5" ht="11.25" customHeight="1" x14ac:dyDescent="0.2">
      <c r="A69" s="17" t="s">
        <v>407</v>
      </c>
      <c r="B69" s="15">
        <v>343063.96</v>
      </c>
      <c r="C69" s="17"/>
      <c r="D69" s="15"/>
      <c r="E69" s="17"/>
    </row>
    <row r="70" spans="1:5" s="7" customFormat="1" ht="21.75" customHeight="1" x14ac:dyDescent="0.2">
      <c r="A70" s="319" t="s">
        <v>408</v>
      </c>
      <c r="B70" s="333" t="s">
        <v>409</v>
      </c>
      <c r="C70" s="334" t="s">
        <v>410</v>
      </c>
      <c r="D70" s="333" t="s">
        <v>411</v>
      </c>
      <c r="E70" s="333" t="s">
        <v>412</v>
      </c>
    </row>
    <row r="71" spans="1:5" ht="11.25" customHeight="1" x14ac:dyDescent="0.2">
      <c r="A71" s="9" t="s">
        <v>331</v>
      </c>
      <c r="B71" s="26"/>
      <c r="C71" s="23"/>
      <c r="D71" s="26"/>
      <c r="E71" s="26"/>
    </row>
    <row r="72" spans="1:5" ht="11.25" customHeight="1" x14ac:dyDescent="0.2">
      <c r="A72" s="9" t="s">
        <v>332</v>
      </c>
      <c r="B72" s="25"/>
      <c r="C72" s="3"/>
      <c r="D72" s="25"/>
      <c r="E72" s="25"/>
    </row>
    <row r="73" spans="1:5" ht="11.25" customHeight="1" x14ac:dyDescent="0.2">
      <c r="A73" s="9" t="s">
        <v>333</v>
      </c>
      <c r="B73" s="25"/>
      <c r="C73" s="3"/>
      <c r="D73" s="25"/>
      <c r="E73" s="25"/>
    </row>
    <row r="74" spans="1:5" ht="11.25" customHeight="1" x14ac:dyDescent="0.2">
      <c r="A74" s="9" t="s">
        <v>106</v>
      </c>
      <c r="B74" s="25"/>
      <c r="C74" s="3"/>
      <c r="D74" s="25"/>
      <c r="E74" s="25"/>
    </row>
    <row r="75" spans="1:5" ht="11.25" customHeight="1" x14ac:dyDescent="0.2">
      <c r="A75" s="9" t="s">
        <v>424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107</v>
      </c>
      <c r="B78" s="25"/>
      <c r="C78" s="3"/>
      <c r="D78" s="25"/>
      <c r="E78" s="25"/>
    </row>
    <row r="79" spans="1:5" s="7" customFormat="1" ht="21" customHeight="1" x14ac:dyDescent="0.2">
      <c r="A79" s="319" t="s">
        <v>413</v>
      </c>
      <c r="B79" s="1624" t="s">
        <v>404</v>
      </c>
      <c r="C79" s="1626"/>
      <c r="D79" s="1624" t="s">
        <v>405</v>
      </c>
      <c r="E79" s="1626"/>
    </row>
    <row r="80" spans="1:5" ht="11.25" customHeight="1" x14ac:dyDescent="0.2">
      <c r="A80" s="9" t="s">
        <v>414</v>
      </c>
      <c r="B80" s="16"/>
      <c r="C80" s="10"/>
      <c r="D80" s="16"/>
      <c r="E80" s="10"/>
    </row>
    <row r="81" spans="1:21" ht="11.25" customHeight="1" x14ac:dyDescent="0.2">
      <c r="A81" s="17" t="s">
        <v>415</v>
      </c>
      <c r="B81" s="15"/>
      <c r="C81" s="17"/>
      <c r="D81" s="2"/>
      <c r="E81" s="394"/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416</v>
      </c>
      <c r="C83" s="1627" t="s">
        <v>417</v>
      </c>
      <c r="D83" s="1628"/>
      <c r="E83" s="1629"/>
    </row>
    <row r="84" spans="1:21" ht="11.25" customHeight="1" x14ac:dyDescent="0.2">
      <c r="A84" s="323" t="s">
        <v>303</v>
      </c>
      <c r="B84" s="326" t="s">
        <v>118</v>
      </c>
      <c r="C84" s="377" t="s">
        <v>353</v>
      </c>
      <c r="D84" s="1622" t="s">
        <v>401</v>
      </c>
      <c r="E84" s="1623"/>
    </row>
    <row r="85" spans="1:21" ht="11.25" customHeight="1" x14ac:dyDescent="0.2">
      <c r="A85" s="330"/>
      <c r="B85" s="328"/>
      <c r="C85" s="329" t="s">
        <v>402</v>
      </c>
      <c r="D85" s="378"/>
      <c r="E85" s="330"/>
    </row>
    <row r="86" spans="1:21" ht="11.25" customHeight="1" x14ac:dyDescent="0.2">
      <c r="A86" s="13" t="s">
        <v>664</v>
      </c>
      <c r="B86" s="13">
        <v>2331269.37</v>
      </c>
      <c r="C86" s="33">
        <v>0.15</v>
      </c>
      <c r="D86" s="14"/>
      <c r="E86" s="13">
        <v>36.4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84</v>
      </c>
      <c r="B88" s="1624" t="s">
        <v>83</v>
      </c>
      <c r="C88" s="1625"/>
      <c r="D88" s="1625"/>
      <c r="E88" s="1626"/>
    </row>
    <row r="89" spans="1:21" ht="11.25" customHeight="1" x14ac:dyDescent="0.2">
      <c r="A89" s="37" t="s">
        <v>257</v>
      </c>
      <c r="B89" s="14"/>
      <c r="C89" s="34"/>
      <c r="D89" s="6"/>
      <c r="E89" s="13"/>
    </row>
    <row r="90" spans="1:21" ht="25.5" customHeight="1" x14ac:dyDescent="0.2">
      <c r="A90" s="1565" t="s">
        <v>1068</v>
      </c>
      <c r="B90" s="1565"/>
      <c r="C90" s="1565"/>
      <c r="D90" s="1565"/>
      <c r="E90" s="1565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6">
    <mergeCell ref="B37:E37"/>
    <mergeCell ref="B32:E32"/>
    <mergeCell ref="B28:E28"/>
    <mergeCell ref="B38:E38"/>
    <mergeCell ref="B33:E33"/>
    <mergeCell ref="B34:E34"/>
    <mergeCell ref="B35:E35"/>
    <mergeCell ref="B36:E36"/>
    <mergeCell ref="B25:E25"/>
    <mergeCell ref="B26:E26"/>
    <mergeCell ref="B31:E31"/>
    <mergeCell ref="B16:E16"/>
    <mergeCell ref="B17:E17"/>
    <mergeCell ref="B18:E18"/>
    <mergeCell ref="B19:E19"/>
    <mergeCell ref="B20:E20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B79:C79"/>
    <mergeCell ref="D79:E79"/>
    <mergeCell ref="B10:E10"/>
    <mergeCell ref="B11:E11"/>
    <mergeCell ref="B12:E12"/>
    <mergeCell ref="B13:E13"/>
    <mergeCell ref="B14:E14"/>
    <mergeCell ref="B15:E15"/>
    <mergeCell ref="B21:E21"/>
    <mergeCell ref="B23:E23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  <mergeCell ref="D61:E6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zoomScale="96" zoomScaleNormal="96" workbookViewId="0">
      <selection activeCell="B129" sqref="B129:C129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72" t="s">
        <v>125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897" t="s">
        <v>1037</v>
      </c>
      <c r="B3" s="897"/>
      <c r="C3" s="897"/>
      <c r="D3" s="897"/>
      <c r="E3" s="897"/>
      <c r="F3" s="897"/>
      <c r="G3" s="897"/>
      <c r="H3" s="897"/>
      <c r="I3" s="897"/>
      <c r="J3" s="897"/>
      <c r="K3" s="897"/>
      <c r="L3" s="897"/>
    </row>
    <row r="4" spans="1:12" ht="11.25" customHeight="1" x14ac:dyDescent="0.2">
      <c r="A4" s="923" t="s">
        <v>108</v>
      </c>
      <c r="B4" s="923"/>
      <c r="C4" s="923"/>
      <c r="D4" s="923"/>
      <c r="E4" s="923"/>
      <c r="F4" s="923"/>
      <c r="G4" s="923"/>
      <c r="H4" s="923"/>
      <c r="I4" s="923"/>
      <c r="J4" s="923"/>
      <c r="K4" s="923"/>
      <c r="L4" s="76"/>
    </row>
    <row r="5" spans="1:12" ht="11.25" customHeight="1" x14ac:dyDescent="0.2">
      <c r="A5" s="926" t="s">
        <v>109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76"/>
    </row>
    <row r="6" spans="1:12" ht="11.25" customHeight="1" x14ac:dyDescent="0.2">
      <c r="A6" s="927" t="s">
        <v>110</v>
      </c>
      <c r="B6" s="927"/>
      <c r="C6" s="927"/>
      <c r="D6" s="927"/>
      <c r="E6" s="927"/>
      <c r="F6" s="927"/>
      <c r="G6" s="927"/>
      <c r="H6" s="927"/>
      <c r="I6" s="927"/>
      <c r="J6" s="927"/>
      <c r="K6" s="927"/>
      <c r="L6" s="76"/>
    </row>
    <row r="7" spans="1:12" ht="11.25" customHeight="1" x14ac:dyDescent="0.2">
      <c r="A7" s="972" t="s">
        <v>1038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</row>
    <row r="8" spans="1:12" ht="11.25" customHeight="1" x14ac:dyDescent="0.2">
      <c r="A8" s="473"/>
      <c r="B8" s="473"/>
      <c r="C8" s="473"/>
      <c r="D8" s="473"/>
      <c r="E8" s="473"/>
      <c r="F8" s="473"/>
      <c r="G8" s="473"/>
      <c r="H8" s="436"/>
      <c r="I8" s="436"/>
      <c r="J8" s="398"/>
      <c r="K8" s="398"/>
      <c r="L8" s="76"/>
    </row>
    <row r="9" spans="1:12" ht="11.25" customHeight="1" x14ac:dyDescent="0.2">
      <c r="A9" s="261" t="s">
        <v>450</v>
      </c>
      <c r="B9" s="66"/>
      <c r="C9" s="66"/>
      <c r="D9" s="66"/>
      <c r="E9" s="474"/>
      <c r="F9" s="66"/>
      <c r="G9" s="66"/>
      <c r="H9" s="399"/>
      <c r="I9" s="398"/>
      <c r="J9" s="397"/>
      <c r="K9" s="76"/>
      <c r="L9" s="397" t="s">
        <v>541</v>
      </c>
    </row>
    <row r="10" spans="1:12" ht="11.25" customHeight="1" x14ac:dyDescent="0.2">
      <c r="A10" s="898" t="s">
        <v>113</v>
      </c>
      <c r="B10" s="901" t="s">
        <v>656</v>
      </c>
      <c r="C10" s="902"/>
      <c r="D10" s="901" t="s">
        <v>286</v>
      </c>
      <c r="E10" s="902"/>
      <c r="F10" s="930" t="s">
        <v>112</v>
      </c>
      <c r="G10" s="931"/>
      <c r="H10" s="931"/>
      <c r="I10" s="931"/>
      <c r="J10" s="931"/>
      <c r="K10" s="932"/>
      <c r="L10" s="907" t="s">
        <v>178</v>
      </c>
    </row>
    <row r="11" spans="1:12" ht="12.75" customHeight="1" x14ac:dyDescent="0.2">
      <c r="A11" s="899"/>
      <c r="B11" s="903"/>
      <c r="C11" s="904"/>
      <c r="D11" s="903"/>
      <c r="E11" s="904"/>
      <c r="F11" s="924" t="s">
        <v>116</v>
      </c>
      <c r="G11" s="925"/>
      <c r="H11" s="336" t="s">
        <v>117</v>
      </c>
      <c r="I11" s="933" t="s">
        <v>118</v>
      </c>
      <c r="J11" s="934"/>
      <c r="K11" s="395" t="s">
        <v>117</v>
      </c>
      <c r="L11" s="908"/>
    </row>
    <row r="12" spans="1:12" ht="11.25" customHeight="1" x14ac:dyDescent="0.2">
      <c r="A12" s="900"/>
      <c r="B12" s="905"/>
      <c r="C12" s="906"/>
      <c r="D12" s="883" t="s">
        <v>119</v>
      </c>
      <c r="E12" s="884"/>
      <c r="F12" s="883" t="s">
        <v>120</v>
      </c>
      <c r="G12" s="884"/>
      <c r="H12" s="340" t="s">
        <v>121</v>
      </c>
      <c r="I12" s="883" t="s">
        <v>170</v>
      </c>
      <c r="J12" s="884"/>
      <c r="K12" s="396" t="s">
        <v>171</v>
      </c>
      <c r="L12" s="90" t="s">
        <v>172</v>
      </c>
    </row>
    <row r="13" spans="1:12" ht="12.75" x14ac:dyDescent="0.2">
      <c r="A13" s="412" t="s">
        <v>451</v>
      </c>
      <c r="B13" s="915">
        <f>+B14+B54</f>
        <v>18321486</v>
      </c>
      <c r="C13" s="916"/>
      <c r="D13" s="915">
        <f>+D14+D54</f>
        <v>18321486</v>
      </c>
      <c r="E13" s="916"/>
      <c r="F13" s="915">
        <f>+F14+F54</f>
        <v>2254189.9899999998</v>
      </c>
      <c r="G13" s="916"/>
      <c r="H13" s="424">
        <f>IF(D13="",0,IF(D13=0,0,+F13/D13))</f>
        <v>0.12303532530057877</v>
      </c>
      <c r="I13" s="915">
        <f>+I14+I54</f>
        <v>12722488.82</v>
      </c>
      <c r="J13" s="916"/>
      <c r="K13" s="424">
        <f>IF(D13="",0,IF(D13=0,0,I13/D13))</f>
        <v>0.69440267126804023</v>
      </c>
      <c r="L13" s="418">
        <f>+D13-I13</f>
        <v>5598997.1799999997</v>
      </c>
    </row>
    <row r="14" spans="1:12" ht="12.75" x14ac:dyDescent="0.2">
      <c r="A14" s="411" t="s">
        <v>11</v>
      </c>
      <c r="B14" s="917">
        <f>+B15+B19+B23+B31+B35+B40+B41+B48</f>
        <v>15654370</v>
      </c>
      <c r="C14" s="918"/>
      <c r="D14" s="917">
        <f>+D15+D19+D23+D31+D35+D40+D41+D48</f>
        <v>15654370</v>
      </c>
      <c r="E14" s="918"/>
      <c r="F14" s="917">
        <f>+F15+F19+F23+F31+F35+F40+F41+F48</f>
        <v>2172589.9899999998</v>
      </c>
      <c r="G14" s="918"/>
      <c r="H14" s="425">
        <f t="shared" ref="H14:H77" si="0">IF(D14="",0,IF(D14=0,0,+F14/D14))</f>
        <v>0.13878488818138321</v>
      </c>
      <c r="I14" s="917">
        <f>+I15+I19+I23+I31+I35+I40+I41+I48</f>
        <v>12509288.82</v>
      </c>
      <c r="J14" s="918"/>
      <c r="K14" s="425">
        <f t="shared" ref="K14:K74" si="1">IF(D14="",0,IF(D14=0,0,I14/D14))</f>
        <v>0.79909244639036892</v>
      </c>
      <c r="L14" s="419">
        <f t="shared" ref="L14:L77" si="2">+D14-I14</f>
        <v>3145081.1799999997</v>
      </c>
    </row>
    <row r="15" spans="1:12" ht="12.75" x14ac:dyDescent="0.2">
      <c r="A15" s="410" t="s">
        <v>12</v>
      </c>
      <c r="B15" s="895">
        <f>SUM(B16:C18)</f>
        <v>233900</v>
      </c>
      <c r="C15" s="896"/>
      <c r="D15" s="895">
        <f>SUM(D16:E18)</f>
        <v>233900</v>
      </c>
      <c r="E15" s="896"/>
      <c r="F15" s="895">
        <f>SUM(F16:G18)</f>
        <v>70146.19</v>
      </c>
      <c r="G15" s="896"/>
      <c r="H15" s="426">
        <f t="shared" si="0"/>
        <v>0.29989820436083797</v>
      </c>
      <c r="I15" s="895">
        <f>SUM(I16:J18)</f>
        <v>364638</v>
      </c>
      <c r="J15" s="896"/>
      <c r="K15" s="426">
        <f t="shared" si="1"/>
        <v>1.558948268490808</v>
      </c>
      <c r="L15" s="414">
        <f t="shared" si="2"/>
        <v>-130738</v>
      </c>
    </row>
    <row r="16" spans="1:12" ht="12.75" x14ac:dyDescent="0.2">
      <c r="A16" s="68" t="s">
        <v>13</v>
      </c>
      <c r="B16" s="919">
        <v>224000</v>
      </c>
      <c r="C16" s="920"/>
      <c r="D16" s="919">
        <v>224000</v>
      </c>
      <c r="E16" s="920"/>
      <c r="F16" s="919">
        <v>68357.19</v>
      </c>
      <c r="G16" s="920"/>
      <c r="H16" s="423">
        <f t="shared" si="0"/>
        <v>0.30516602678571431</v>
      </c>
      <c r="I16" s="919">
        <v>358408.8</v>
      </c>
      <c r="J16" s="920"/>
      <c r="K16" s="423">
        <f t="shared" si="1"/>
        <v>1.6000392857142856</v>
      </c>
      <c r="L16" s="421">
        <f t="shared" si="2"/>
        <v>-134408.79999999999</v>
      </c>
    </row>
    <row r="17" spans="1:12" ht="12.75" x14ac:dyDescent="0.2">
      <c r="A17" s="68" t="s">
        <v>14</v>
      </c>
      <c r="B17" s="919">
        <v>8900</v>
      </c>
      <c r="C17" s="920"/>
      <c r="D17" s="919">
        <v>8900</v>
      </c>
      <c r="E17" s="920"/>
      <c r="F17" s="919">
        <v>1789</v>
      </c>
      <c r="G17" s="920"/>
      <c r="H17" s="423">
        <f t="shared" si="0"/>
        <v>0.20101123595505618</v>
      </c>
      <c r="I17" s="919">
        <v>6229.2</v>
      </c>
      <c r="J17" s="920"/>
      <c r="K17" s="423">
        <f t="shared" si="1"/>
        <v>0.69991011235955058</v>
      </c>
      <c r="L17" s="421">
        <f t="shared" si="2"/>
        <v>2670.8</v>
      </c>
    </row>
    <row r="18" spans="1:12" ht="12.75" x14ac:dyDescent="0.2">
      <c r="A18" s="68" t="s">
        <v>15</v>
      </c>
      <c r="B18" s="919">
        <v>1000</v>
      </c>
      <c r="C18" s="920"/>
      <c r="D18" s="919">
        <v>1000</v>
      </c>
      <c r="E18" s="920"/>
      <c r="F18" s="919">
        <v>0</v>
      </c>
      <c r="G18" s="920"/>
      <c r="H18" s="423">
        <f t="shared" si="0"/>
        <v>0</v>
      </c>
      <c r="I18" s="919">
        <v>0</v>
      </c>
      <c r="J18" s="920"/>
      <c r="K18" s="423">
        <f t="shared" si="1"/>
        <v>0</v>
      </c>
      <c r="L18" s="421">
        <f t="shared" si="2"/>
        <v>1000</v>
      </c>
    </row>
    <row r="19" spans="1:12" ht="12.75" x14ac:dyDescent="0.2">
      <c r="A19" s="410" t="s">
        <v>16</v>
      </c>
      <c r="B19" s="895">
        <f>SUM(B20:C22)</f>
        <v>33500</v>
      </c>
      <c r="C19" s="896"/>
      <c r="D19" s="895">
        <f>SUM(D20:E22)</f>
        <v>33500</v>
      </c>
      <c r="E19" s="896"/>
      <c r="F19" s="895">
        <f>SUM(F20:G22)</f>
        <v>2065.7600000000002</v>
      </c>
      <c r="G19" s="896"/>
      <c r="H19" s="426">
        <f t="shared" si="0"/>
        <v>6.1664477611940306E-2</v>
      </c>
      <c r="I19" s="895">
        <f>SUM(I20:J22)</f>
        <v>17262.22</v>
      </c>
      <c r="J19" s="896"/>
      <c r="K19" s="426">
        <f t="shared" si="1"/>
        <v>0.5152901492537314</v>
      </c>
      <c r="L19" s="414">
        <f t="shared" si="2"/>
        <v>16237.779999999999</v>
      </c>
    </row>
    <row r="20" spans="1:12" ht="12.75" x14ac:dyDescent="0.2">
      <c r="A20" s="68" t="s">
        <v>17</v>
      </c>
      <c r="B20" s="919">
        <v>1000</v>
      </c>
      <c r="C20" s="920"/>
      <c r="D20" s="919">
        <v>1000</v>
      </c>
      <c r="E20" s="920"/>
      <c r="F20" s="919"/>
      <c r="G20" s="920"/>
      <c r="H20" s="423">
        <f t="shared" si="0"/>
        <v>0</v>
      </c>
      <c r="I20" s="919"/>
      <c r="J20" s="920"/>
      <c r="K20" s="423">
        <f t="shared" si="1"/>
        <v>0</v>
      </c>
      <c r="L20" s="421">
        <f t="shared" si="2"/>
        <v>1000</v>
      </c>
    </row>
    <row r="21" spans="1:12" ht="12.75" x14ac:dyDescent="0.2">
      <c r="A21" s="68" t="s">
        <v>448</v>
      </c>
      <c r="B21" s="919">
        <v>2500</v>
      </c>
      <c r="C21" s="920"/>
      <c r="D21" s="919">
        <v>2500</v>
      </c>
      <c r="E21" s="920"/>
      <c r="F21" s="919"/>
      <c r="G21" s="920"/>
      <c r="H21" s="423">
        <f t="shared" si="0"/>
        <v>0</v>
      </c>
      <c r="I21" s="919"/>
      <c r="J21" s="920"/>
      <c r="K21" s="423">
        <f t="shared" si="1"/>
        <v>0</v>
      </c>
      <c r="L21" s="421">
        <f t="shared" si="2"/>
        <v>2500</v>
      </c>
    </row>
    <row r="22" spans="1:12" ht="12.75" x14ac:dyDescent="0.2">
      <c r="A22" s="68" t="s">
        <v>449</v>
      </c>
      <c r="B22" s="919">
        <v>30000</v>
      </c>
      <c r="C22" s="920"/>
      <c r="D22" s="919">
        <v>30000</v>
      </c>
      <c r="E22" s="920"/>
      <c r="F22" s="919">
        <v>2065.7600000000002</v>
      </c>
      <c r="G22" s="920"/>
      <c r="H22" s="423">
        <f t="shared" si="0"/>
        <v>6.8858666666666679E-2</v>
      </c>
      <c r="I22" s="919">
        <v>17262.22</v>
      </c>
      <c r="J22" s="920"/>
      <c r="K22" s="423">
        <f t="shared" si="1"/>
        <v>0.57540733333333338</v>
      </c>
      <c r="L22" s="421">
        <f t="shared" si="2"/>
        <v>12737.779999999999</v>
      </c>
    </row>
    <row r="23" spans="1:12" ht="12.75" x14ac:dyDescent="0.2">
      <c r="A23" s="410" t="s">
        <v>18</v>
      </c>
      <c r="B23" s="895">
        <f>SUM(B24:C30)</f>
        <v>55000</v>
      </c>
      <c r="C23" s="896"/>
      <c r="D23" s="895">
        <f>SUM(D24:E30)</f>
        <v>55000</v>
      </c>
      <c r="E23" s="896"/>
      <c r="F23" s="895">
        <f>SUM(F24:G30)</f>
        <v>22231.56</v>
      </c>
      <c r="G23" s="896"/>
      <c r="H23" s="426">
        <f t="shared" si="0"/>
        <v>0.40421018181818186</v>
      </c>
      <c r="I23" s="895">
        <f>SUM(I24:J30)</f>
        <v>124952.59</v>
      </c>
      <c r="J23" s="896"/>
      <c r="K23" s="426">
        <f t="shared" si="1"/>
        <v>2.2718652727272728</v>
      </c>
      <c r="L23" s="414">
        <f t="shared" si="2"/>
        <v>-69952.59</v>
      </c>
    </row>
    <row r="24" spans="1:12" ht="12.75" x14ac:dyDescent="0.2">
      <c r="A24" s="68" t="s">
        <v>19</v>
      </c>
      <c r="B24" s="919">
        <v>2000</v>
      </c>
      <c r="C24" s="920"/>
      <c r="D24" s="919">
        <v>2000</v>
      </c>
      <c r="E24" s="920"/>
      <c r="F24" s="919">
        <v>0</v>
      </c>
      <c r="G24" s="920"/>
      <c r="H24" s="423">
        <f t="shared" si="0"/>
        <v>0</v>
      </c>
      <c r="I24" s="919">
        <v>0</v>
      </c>
      <c r="J24" s="920"/>
      <c r="K24" s="423">
        <f t="shared" si="1"/>
        <v>0</v>
      </c>
      <c r="L24" s="421">
        <f t="shared" si="2"/>
        <v>2000</v>
      </c>
    </row>
    <row r="25" spans="1:12" ht="12.75" x14ac:dyDescent="0.2">
      <c r="A25" s="68" t="s">
        <v>20</v>
      </c>
      <c r="B25" s="919">
        <v>42000</v>
      </c>
      <c r="C25" s="920"/>
      <c r="D25" s="919">
        <v>42000</v>
      </c>
      <c r="E25" s="920"/>
      <c r="F25" s="919">
        <v>22231.56</v>
      </c>
      <c r="G25" s="920"/>
      <c r="H25" s="423">
        <f t="shared" si="0"/>
        <v>0.52932285714285721</v>
      </c>
      <c r="I25" s="919">
        <v>124952.59</v>
      </c>
      <c r="J25" s="920"/>
      <c r="K25" s="423">
        <f t="shared" si="1"/>
        <v>2.9750616666666665</v>
      </c>
      <c r="L25" s="421">
        <f t="shared" si="2"/>
        <v>-82952.59</v>
      </c>
    </row>
    <row r="26" spans="1:12" ht="12.75" x14ac:dyDescent="0.2">
      <c r="A26" s="68" t="s">
        <v>21</v>
      </c>
      <c r="B26" s="919">
        <v>10000</v>
      </c>
      <c r="C26" s="920"/>
      <c r="D26" s="919">
        <v>10000</v>
      </c>
      <c r="E26" s="920"/>
      <c r="F26" s="919"/>
      <c r="G26" s="920"/>
      <c r="H26" s="423">
        <f t="shared" si="0"/>
        <v>0</v>
      </c>
      <c r="I26" s="919"/>
      <c r="J26" s="920"/>
      <c r="K26" s="423">
        <f t="shared" si="1"/>
        <v>0</v>
      </c>
      <c r="L26" s="421">
        <f t="shared" si="2"/>
        <v>10000</v>
      </c>
    </row>
    <row r="27" spans="1:12" ht="12.75" x14ac:dyDescent="0.2">
      <c r="A27" s="68" t="s">
        <v>122</v>
      </c>
      <c r="B27" s="919">
        <v>0</v>
      </c>
      <c r="C27" s="920"/>
      <c r="D27" s="919">
        <v>0</v>
      </c>
      <c r="E27" s="920"/>
      <c r="F27" s="919">
        <v>0</v>
      </c>
      <c r="G27" s="920"/>
      <c r="H27" s="423">
        <f t="shared" si="0"/>
        <v>0</v>
      </c>
      <c r="I27" s="919">
        <v>0</v>
      </c>
      <c r="J27" s="920"/>
      <c r="K27" s="423">
        <f t="shared" si="1"/>
        <v>0</v>
      </c>
      <c r="L27" s="421">
        <f t="shared" si="2"/>
        <v>0</v>
      </c>
    </row>
    <row r="28" spans="1:12" ht="25.5" x14ac:dyDescent="0.2">
      <c r="A28" s="446" t="s">
        <v>482</v>
      </c>
      <c r="B28" s="951">
        <v>0</v>
      </c>
      <c r="C28" s="952"/>
      <c r="D28" s="951">
        <v>0</v>
      </c>
      <c r="E28" s="952"/>
      <c r="F28" s="951">
        <v>0</v>
      </c>
      <c r="G28" s="952"/>
      <c r="H28" s="447">
        <f t="shared" si="0"/>
        <v>0</v>
      </c>
      <c r="I28" s="951">
        <v>0</v>
      </c>
      <c r="J28" s="952"/>
      <c r="K28" s="447">
        <f t="shared" si="1"/>
        <v>0</v>
      </c>
      <c r="L28" s="448">
        <f t="shared" si="2"/>
        <v>0</v>
      </c>
    </row>
    <row r="29" spans="1:12" ht="12.75" x14ac:dyDescent="0.2">
      <c r="A29" s="94" t="s">
        <v>483</v>
      </c>
      <c r="B29" s="919">
        <v>0</v>
      </c>
      <c r="C29" s="920"/>
      <c r="D29" s="919">
        <v>0</v>
      </c>
      <c r="E29" s="920"/>
      <c r="F29" s="919">
        <v>0</v>
      </c>
      <c r="G29" s="920"/>
      <c r="H29" s="423">
        <f t="shared" si="0"/>
        <v>0</v>
      </c>
      <c r="I29" s="919">
        <v>0</v>
      </c>
      <c r="J29" s="920"/>
      <c r="K29" s="423">
        <f t="shared" si="1"/>
        <v>0</v>
      </c>
      <c r="L29" s="421">
        <f t="shared" si="2"/>
        <v>0</v>
      </c>
    </row>
    <row r="30" spans="1:12" ht="12.75" x14ac:dyDescent="0.2">
      <c r="A30" s="68" t="s">
        <v>22</v>
      </c>
      <c r="B30" s="919">
        <v>1000</v>
      </c>
      <c r="C30" s="920"/>
      <c r="D30" s="919">
        <v>1000</v>
      </c>
      <c r="E30" s="920"/>
      <c r="F30" s="919">
        <v>0</v>
      </c>
      <c r="G30" s="920"/>
      <c r="H30" s="423">
        <f t="shared" si="0"/>
        <v>0</v>
      </c>
      <c r="I30" s="919">
        <v>0</v>
      </c>
      <c r="J30" s="920"/>
      <c r="K30" s="423">
        <f t="shared" si="1"/>
        <v>0</v>
      </c>
      <c r="L30" s="421">
        <f t="shared" si="2"/>
        <v>1000</v>
      </c>
    </row>
    <row r="31" spans="1:12" ht="12.75" x14ac:dyDescent="0.2">
      <c r="A31" s="410" t="s">
        <v>23</v>
      </c>
      <c r="B31" s="895">
        <f>SUM(B32:C34)</f>
        <v>3400</v>
      </c>
      <c r="C31" s="896"/>
      <c r="D31" s="895">
        <f>SUM(D32:E34)</f>
        <v>3400</v>
      </c>
      <c r="E31" s="896"/>
      <c r="F31" s="895">
        <f>SUM(F32:G34)</f>
        <v>0</v>
      </c>
      <c r="G31" s="896"/>
      <c r="H31" s="426">
        <f t="shared" si="0"/>
        <v>0</v>
      </c>
      <c r="I31" s="895">
        <f>SUM(I32:J34)</f>
        <v>0</v>
      </c>
      <c r="J31" s="896"/>
      <c r="K31" s="426">
        <f t="shared" si="1"/>
        <v>0</v>
      </c>
      <c r="L31" s="414">
        <f t="shared" si="2"/>
        <v>3400</v>
      </c>
    </row>
    <row r="32" spans="1:12" ht="12.75" x14ac:dyDescent="0.2">
      <c r="A32" s="68" t="s">
        <v>24</v>
      </c>
      <c r="B32" s="919">
        <v>1200</v>
      </c>
      <c r="C32" s="920"/>
      <c r="D32" s="919">
        <v>1200</v>
      </c>
      <c r="E32" s="920"/>
      <c r="F32" s="919">
        <v>0</v>
      </c>
      <c r="G32" s="920"/>
      <c r="H32" s="423">
        <f t="shared" si="0"/>
        <v>0</v>
      </c>
      <c r="I32" s="919">
        <v>0</v>
      </c>
      <c r="J32" s="920"/>
      <c r="K32" s="423">
        <f t="shared" si="1"/>
        <v>0</v>
      </c>
      <c r="L32" s="421">
        <f t="shared" si="2"/>
        <v>1200</v>
      </c>
    </row>
    <row r="33" spans="1:12" ht="12.75" x14ac:dyDescent="0.2">
      <c r="A33" s="68" t="s">
        <v>25</v>
      </c>
      <c r="B33" s="919">
        <v>1200</v>
      </c>
      <c r="C33" s="920"/>
      <c r="D33" s="919">
        <v>1200</v>
      </c>
      <c r="E33" s="920"/>
      <c r="F33" s="919">
        <v>0</v>
      </c>
      <c r="G33" s="920"/>
      <c r="H33" s="423">
        <f t="shared" si="0"/>
        <v>0</v>
      </c>
      <c r="I33" s="919">
        <v>0</v>
      </c>
      <c r="J33" s="920"/>
      <c r="K33" s="423">
        <f t="shared" si="1"/>
        <v>0</v>
      </c>
      <c r="L33" s="421">
        <f t="shared" si="2"/>
        <v>1200</v>
      </c>
    </row>
    <row r="34" spans="1:12" ht="12.75" x14ac:dyDescent="0.2">
      <c r="A34" s="68" t="s">
        <v>26</v>
      </c>
      <c r="B34" s="919">
        <v>1000</v>
      </c>
      <c r="C34" s="920"/>
      <c r="D34" s="919">
        <v>1000</v>
      </c>
      <c r="E34" s="920"/>
      <c r="F34" s="919">
        <v>0</v>
      </c>
      <c r="G34" s="920"/>
      <c r="H34" s="423">
        <f t="shared" si="0"/>
        <v>0</v>
      </c>
      <c r="I34" s="919">
        <v>0</v>
      </c>
      <c r="J34" s="920"/>
      <c r="K34" s="423">
        <f t="shared" si="1"/>
        <v>0</v>
      </c>
      <c r="L34" s="421">
        <f t="shared" si="2"/>
        <v>1000</v>
      </c>
    </row>
    <row r="35" spans="1:12" ht="12.75" x14ac:dyDescent="0.2">
      <c r="A35" s="410" t="s">
        <v>27</v>
      </c>
      <c r="B35" s="895">
        <f>SUM(B36:C39)</f>
        <v>1000</v>
      </c>
      <c r="C35" s="896"/>
      <c r="D35" s="895">
        <f>SUM(D36:E39)</f>
        <v>1000</v>
      </c>
      <c r="E35" s="896"/>
      <c r="F35" s="895">
        <f>SUM(F36:G39)</f>
        <v>0</v>
      </c>
      <c r="G35" s="896"/>
      <c r="H35" s="426">
        <f t="shared" si="0"/>
        <v>0</v>
      </c>
      <c r="I35" s="895">
        <f>SUM(I36:J39)</f>
        <v>0</v>
      </c>
      <c r="J35" s="896"/>
      <c r="K35" s="426">
        <f t="shared" si="1"/>
        <v>0</v>
      </c>
      <c r="L35" s="414">
        <f t="shared" si="2"/>
        <v>1000</v>
      </c>
    </row>
    <row r="36" spans="1:12" ht="12.75" x14ac:dyDescent="0.2">
      <c r="A36" s="68" t="s">
        <v>484</v>
      </c>
      <c r="B36" s="919">
        <v>0</v>
      </c>
      <c r="C36" s="920"/>
      <c r="D36" s="919">
        <v>0</v>
      </c>
      <c r="E36" s="920"/>
      <c r="F36" s="919">
        <v>0</v>
      </c>
      <c r="G36" s="920"/>
      <c r="H36" s="423">
        <f t="shared" si="0"/>
        <v>0</v>
      </c>
      <c r="I36" s="919">
        <v>0</v>
      </c>
      <c r="J36" s="920"/>
      <c r="K36" s="423">
        <f t="shared" si="1"/>
        <v>0</v>
      </c>
      <c r="L36" s="421">
        <f t="shared" si="2"/>
        <v>0</v>
      </c>
    </row>
    <row r="37" spans="1:12" ht="12.75" x14ac:dyDescent="0.2">
      <c r="A37" s="68" t="s">
        <v>28</v>
      </c>
      <c r="B37" s="919">
        <v>0</v>
      </c>
      <c r="C37" s="920"/>
      <c r="D37" s="919">
        <v>0</v>
      </c>
      <c r="E37" s="920"/>
      <c r="F37" s="919">
        <v>0</v>
      </c>
      <c r="G37" s="920"/>
      <c r="H37" s="423">
        <f t="shared" si="0"/>
        <v>0</v>
      </c>
      <c r="I37" s="919">
        <v>0</v>
      </c>
      <c r="J37" s="920"/>
      <c r="K37" s="423">
        <f t="shared" si="1"/>
        <v>0</v>
      </c>
      <c r="L37" s="421">
        <f t="shared" si="2"/>
        <v>0</v>
      </c>
    </row>
    <row r="38" spans="1:12" ht="12.75" x14ac:dyDescent="0.2">
      <c r="A38" s="68" t="s">
        <v>29</v>
      </c>
      <c r="B38" s="919">
        <v>1000</v>
      </c>
      <c r="C38" s="920"/>
      <c r="D38" s="919">
        <v>1000</v>
      </c>
      <c r="E38" s="920"/>
      <c r="F38" s="919">
        <v>0</v>
      </c>
      <c r="G38" s="920"/>
      <c r="H38" s="423">
        <f t="shared" si="0"/>
        <v>0</v>
      </c>
      <c r="I38" s="919">
        <v>0</v>
      </c>
      <c r="J38" s="920"/>
      <c r="K38" s="423">
        <f t="shared" si="1"/>
        <v>0</v>
      </c>
      <c r="L38" s="421">
        <f t="shared" si="2"/>
        <v>1000</v>
      </c>
    </row>
    <row r="39" spans="1:12" ht="12.75" x14ac:dyDescent="0.2">
      <c r="A39" s="69" t="s">
        <v>30</v>
      </c>
      <c r="B39" s="919">
        <v>0</v>
      </c>
      <c r="C39" s="920"/>
      <c r="D39" s="919">
        <v>0</v>
      </c>
      <c r="E39" s="920"/>
      <c r="F39" s="919">
        <v>0</v>
      </c>
      <c r="G39" s="920"/>
      <c r="H39" s="423">
        <f t="shared" si="0"/>
        <v>0</v>
      </c>
      <c r="I39" s="919">
        <v>0</v>
      </c>
      <c r="J39" s="920"/>
      <c r="K39" s="423">
        <f t="shared" si="1"/>
        <v>0</v>
      </c>
      <c r="L39" s="421">
        <f t="shared" si="2"/>
        <v>0</v>
      </c>
    </row>
    <row r="40" spans="1:12" ht="12.75" x14ac:dyDescent="0.2">
      <c r="A40" s="410" t="s">
        <v>31</v>
      </c>
      <c r="B40" s="919">
        <v>6500</v>
      </c>
      <c r="C40" s="920"/>
      <c r="D40" s="919">
        <v>6500</v>
      </c>
      <c r="E40" s="920"/>
      <c r="F40" s="919">
        <v>7</v>
      </c>
      <c r="G40" s="920"/>
      <c r="H40" s="426">
        <f t="shared" si="0"/>
        <v>1.0769230769230769E-3</v>
      </c>
      <c r="I40" s="919">
        <v>1687</v>
      </c>
      <c r="J40" s="920"/>
      <c r="K40" s="426">
        <f t="shared" si="1"/>
        <v>0.25953846153846155</v>
      </c>
      <c r="L40" s="414">
        <f t="shared" si="2"/>
        <v>4813</v>
      </c>
    </row>
    <row r="41" spans="1:12" ht="12.75" x14ac:dyDescent="0.2">
      <c r="A41" s="410" t="s">
        <v>32</v>
      </c>
      <c r="B41" s="895">
        <f>SUM(B42:C47)</f>
        <v>15313570</v>
      </c>
      <c r="C41" s="896"/>
      <c r="D41" s="895">
        <f>SUM(D42:E47)</f>
        <v>15313570</v>
      </c>
      <c r="E41" s="896"/>
      <c r="F41" s="895">
        <f>SUM(F42:G47)</f>
        <v>2078139.48</v>
      </c>
      <c r="G41" s="896"/>
      <c r="H41" s="426">
        <f t="shared" si="0"/>
        <v>0.13570574856156989</v>
      </c>
      <c r="I41" s="895">
        <f>SUM(I42:J47)</f>
        <v>12000449.01</v>
      </c>
      <c r="J41" s="896"/>
      <c r="K41" s="426">
        <f t="shared" si="1"/>
        <v>0.78364803308438202</v>
      </c>
      <c r="L41" s="414">
        <f t="shared" si="2"/>
        <v>3313120.99</v>
      </c>
    </row>
    <row r="42" spans="1:12" ht="12.75" x14ac:dyDescent="0.2">
      <c r="A42" s="68" t="s">
        <v>33</v>
      </c>
      <c r="B42" s="919">
        <v>13736570</v>
      </c>
      <c r="C42" s="920"/>
      <c r="D42" s="919">
        <v>13736570</v>
      </c>
      <c r="E42" s="920"/>
      <c r="F42" s="919">
        <v>2078139.48</v>
      </c>
      <c r="G42" s="920"/>
      <c r="H42" s="423">
        <f t="shared" si="0"/>
        <v>0.15128518108960243</v>
      </c>
      <c r="I42" s="919">
        <v>12000449.01</v>
      </c>
      <c r="J42" s="920"/>
      <c r="K42" s="423">
        <f t="shared" si="1"/>
        <v>0.87361320984787316</v>
      </c>
      <c r="L42" s="421">
        <f t="shared" si="2"/>
        <v>1736120.9900000002</v>
      </c>
    </row>
    <row r="43" spans="1:12" ht="12.75" x14ac:dyDescent="0.2">
      <c r="A43" s="68" t="s">
        <v>34</v>
      </c>
      <c r="B43" s="919">
        <v>0</v>
      </c>
      <c r="C43" s="920"/>
      <c r="D43" s="919">
        <v>0</v>
      </c>
      <c r="E43" s="920"/>
      <c r="F43" s="919">
        <v>0</v>
      </c>
      <c r="G43" s="920"/>
      <c r="H43" s="423">
        <f t="shared" si="0"/>
        <v>0</v>
      </c>
      <c r="I43" s="919"/>
      <c r="J43" s="920"/>
      <c r="K43" s="423">
        <f t="shared" si="1"/>
        <v>0</v>
      </c>
      <c r="L43" s="421">
        <f t="shared" si="2"/>
        <v>0</v>
      </c>
    </row>
    <row r="44" spans="1:12" ht="12.75" x14ac:dyDescent="0.2">
      <c r="A44" s="68" t="s">
        <v>35</v>
      </c>
      <c r="B44" s="919">
        <v>0</v>
      </c>
      <c r="C44" s="920"/>
      <c r="D44" s="919">
        <v>0</v>
      </c>
      <c r="E44" s="920"/>
      <c r="F44" s="919"/>
      <c r="G44" s="920"/>
      <c r="H44" s="423">
        <f t="shared" si="0"/>
        <v>0</v>
      </c>
      <c r="I44" s="919"/>
      <c r="J44" s="920"/>
      <c r="K44" s="423">
        <f t="shared" si="1"/>
        <v>0</v>
      </c>
      <c r="L44" s="421">
        <f t="shared" si="2"/>
        <v>0</v>
      </c>
    </row>
    <row r="45" spans="1:12" ht="12.75" x14ac:dyDescent="0.2">
      <c r="A45" s="68" t="s">
        <v>36</v>
      </c>
      <c r="B45" s="919">
        <v>0</v>
      </c>
      <c r="C45" s="920"/>
      <c r="D45" s="919">
        <v>0</v>
      </c>
      <c r="E45" s="920"/>
      <c r="F45" s="919"/>
      <c r="G45" s="920"/>
      <c r="H45" s="423">
        <f t="shared" si="0"/>
        <v>0</v>
      </c>
      <c r="I45" s="919"/>
      <c r="J45" s="920"/>
      <c r="K45" s="423">
        <f t="shared" si="1"/>
        <v>0</v>
      </c>
      <c r="L45" s="421">
        <f t="shared" si="2"/>
        <v>0</v>
      </c>
    </row>
    <row r="46" spans="1:12" ht="12.75" x14ac:dyDescent="0.2">
      <c r="A46" s="68" t="s">
        <v>37</v>
      </c>
      <c r="B46" s="919">
        <v>1577000</v>
      </c>
      <c r="C46" s="920"/>
      <c r="D46" s="919">
        <v>1577000</v>
      </c>
      <c r="E46" s="920"/>
      <c r="F46" s="919">
        <v>0</v>
      </c>
      <c r="G46" s="920"/>
      <c r="H46" s="423">
        <f t="shared" si="0"/>
        <v>0</v>
      </c>
      <c r="I46" s="919">
        <v>0</v>
      </c>
      <c r="J46" s="920"/>
      <c r="K46" s="423">
        <f t="shared" si="1"/>
        <v>0</v>
      </c>
      <c r="L46" s="421">
        <f t="shared" si="2"/>
        <v>1577000</v>
      </c>
    </row>
    <row r="47" spans="1:12" ht="12.75" x14ac:dyDescent="0.2">
      <c r="A47" s="475" t="s">
        <v>38</v>
      </c>
      <c r="B47" s="919">
        <v>0</v>
      </c>
      <c r="C47" s="920"/>
      <c r="D47" s="919">
        <v>0</v>
      </c>
      <c r="E47" s="920"/>
      <c r="F47" s="919"/>
      <c r="G47" s="920"/>
      <c r="H47" s="423">
        <f t="shared" si="0"/>
        <v>0</v>
      </c>
      <c r="I47" s="919"/>
      <c r="J47" s="920"/>
      <c r="K47" s="423">
        <f t="shared" si="1"/>
        <v>0</v>
      </c>
      <c r="L47" s="421">
        <f t="shared" si="2"/>
        <v>0</v>
      </c>
    </row>
    <row r="48" spans="1:12" ht="12.75" x14ac:dyDescent="0.2">
      <c r="A48" s="410" t="s">
        <v>39</v>
      </c>
      <c r="B48" s="895">
        <f>SUM(B49:C53)</f>
        <v>7500</v>
      </c>
      <c r="C48" s="896"/>
      <c r="D48" s="895">
        <f>SUM(D49:E53)</f>
        <v>7500</v>
      </c>
      <c r="E48" s="896"/>
      <c r="F48" s="895">
        <f>SUM(F49:G53)</f>
        <v>0</v>
      </c>
      <c r="G48" s="896"/>
      <c r="H48" s="426">
        <f t="shared" si="0"/>
        <v>0</v>
      </c>
      <c r="I48" s="895">
        <f>SUM(I49:J53)</f>
        <v>300</v>
      </c>
      <c r="J48" s="896"/>
      <c r="K48" s="426">
        <f t="shared" si="1"/>
        <v>0.04</v>
      </c>
      <c r="L48" s="414">
        <f t="shared" si="2"/>
        <v>7200</v>
      </c>
    </row>
    <row r="49" spans="1:12" ht="12.75" x14ac:dyDescent="0.2">
      <c r="A49" s="68" t="s">
        <v>40</v>
      </c>
      <c r="B49" s="919">
        <v>1500</v>
      </c>
      <c r="C49" s="920"/>
      <c r="D49" s="919">
        <v>1500</v>
      </c>
      <c r="E49" s="920"/>
      <c r="F49" s="919"/>
      <c r="G49" s="920"/>
      <c r="H49" s="423">
        <f t="shared" si="0"/>
        <v>0</v>
      </c>
      <c r="I49" s="919"/>
      <c r="J49" s="920"/>
      <c r="K49" s="423">
        <f t="shared" si="1"/>
        <v>0</v>
      </c>
      <c r="L49" s="421">
        <f t="shared" si="2"/>
        <v>1500</v>
      </c>
    </row>
    <row r="50" spans="1:12" ht="12.75" x14ac:dyDescent="0.2">
      <c r="A50" s="68" t="s">
        <v>41</v>
      </c>
      <c r="B50" s="919">
        <v>3000</v>
      </c>
      <c r="C50" s="920"/>
      <c r="D50" s="919">
        <v>3000</v>
      </c>
      <c r="E50" s="920"/>
      <c r="F50" s="919">
        <v>0</v>
      </c>
      <c r="G50" s="920"/>
      <c r="H50" s="423">
        <f t="shared" si="0"/>
        <v>0</v>
      </c>
      <c r="I50" s="919">
        <v>300</v>
      </c>
      <c r="J50" s="920"/>
      <c r="K50" s="423">
        <f t="shared" si="1"/>
        <v>0.1</v>
      </c>
      <c r="L50" s="421">
        <f t="shared" si="2"/>
        <v>2700</v>
      </c>
    </row>
    <row r="51" spans="1:12" ht="12.75" x14ac:dyDescent="0.2">
      <c r="A51" s="68" t="s">
        <v>42</v>
      </c>
      <c r="B51" s="919">
        <v>3000</v>
      </c>
      <c r="C51" s="920"/>
      <c r="D51" s="919">
        <v>3000</v>
      </c>
      <c r="E51" s="920"/>
      <c r="F51" s="919"/>
      <c r="G51" s="920"/>
      <c r="H51" s="423">
        <f t="shared" si="0"/>
        <v>0</v>
      </c>
      <c r="I51" s="919"/>
      <c r="J51" s="920"/>
      <c r="K51" s="423">
        <f t="shared" si="1"/>
        <v>0</v>
      </c>
      <c r="L51" s="421">
        <f t="shared" si="2"/>
        <v>3000</v>
      </c>
    </row>
    <row r="52" spans="1:12" ht="25.5" x14ac:dyDescent="0.2">
      <c r="A52" s="446" t="s">
        <v>485</v>
      </c>
      <c r="B52" s="951">
        <v>0</v>
      </c>
      <c r="C52" s="952"/>
      <c r="D52" s="951">
        <v>0</v>
      </c>
      <c r="E52" s="952"/>
      <c r="F52" s="951"/>
      <c r="G52" s="952"/>
      <c r="H52" s="447">
        <f t="shared" si="0"/>
        <v>0</v>
      </c>
      <c r="I52" s="951"/>
      <c r="J52" s="952"/>
      <c r="K52" s="447">
        <f t="shared" si="1"/>
        <v>0</v>
      </c>
      <c r="L52" s="448">
        <f t="shared" si="2"/>
        <v>0</v>
      </c>
    </row>
    <row r="53" spans="1:12" ht="12.75" x14ac:dyDescent="0.2">
      <c r="A53" s="475" t="s">
        <v>57</v>
      </c>
      <c r="B53" s="919">
        <v>0</v>
      </c>
      <c r="C53" s="920"/>
      <c r="D53" s="919">
        <v>0</v>
      </c>
      <c r="E53" s="920"/>
      <c r="F53" s="919"/>
      <c r="G53" s="920"/>
      <c r="H53" s="423">
        <f t="shared" si="0"/>
        <v>0</v>
      </c>
      <c r="I53" s="919"/>
      <c r="J53" s="920"/>
      <c r="K53" s="423">
        <f t="shared" si="1"/>
        <v>0</v>
      </c>
      <c r="L53" s="421">
        <f t="shared" si="2"/>
        <v>0</v>
      </c>
    </row>
    <row r="54" spans="1:12" ht="12.75" x14ac:dyDescent="0.2">
      <c r="A54" s="411" t="s">
        <v>43</v>
      </c>
      <c r="B54" s="917">
        <f>+B55+B58+B61+B62+B70</f>
        <v>2667116</v>
      </c>
      <c r="C54" s="918"/>
      <c r="D54" s="917">
        <f>+D55+D58+D61+D62+D70</f>
        <v>2667116</v>
      </c>
      <c r="E54" s="918"/>
      <c r="F54" s="917">
        <f>+F55+F58+F61+F62+F70</f>
        <v>81600</v>
      </c>
      <c r="G54" s="918"/>
      <c r="H54" s="425">
        <f t="shared" si="0"/>
        <v>3.0594844768656482E-2</v>
      </c>
      <c r="I54" s="917">
        <f>+I55+I58+I61+I62+I70</f>
        <v>213200</v>
      </c>
      <c r="J54" s="918"/>
      <c r="K54" s="425">
        <f t="shared" si="1"/>
        <v>7.993653069457797E-2</v>
      </c>
      <c r="L54" s="419">
        <f t="shared" si="2"/>
        <v>2453916</v>
      </c>
    </row>
    <row r="55" spans="1:12" ht="12.75" x14ac:dyDescent="0.2">
      <c r="A55" s="410" t="s">
        <v>44</v>
      </c>
      <c r="B55" s="895">
        <f>SUM(B56:C57)</f>
        <v>1500</v>
      </c>
      <c r="C55" s="896"/>
      <c r="D55" s="895">
        <f>SUM(D56:E57)</f>
        <v>1500</v>
      </c>
      <c r="E55" s="896"/>
      <c r="F55" s="895">
        <f>SUM(F56:G57)</f>
        <v>0</v>
      </c>
      <c r="G55" s="896"/>
      <c r="H55" s="426">
        <f t="shared" si="0"/>
        <v>0</v>
      </c>
      <c r="I55" s="895">
        <f>SUM(I56:J57)</f>
        <v>0</v>
      </c>
      <c r="J55" s="896"/>
      <c r="K55" s="426">
        <f t="shared" si="1"/>
        <v>0</v>
      </c>
      <c r="L55" s="414">
        <f t="shared" si="2"/>
        <v>1500</v>
      </c>
    </row>
    <row r="56" spans="1:12" ht="12.75" x14ac:dyDescent="0.2">
      <c r="A56" s="68" t="s">
        <v>45</v>
      </c>
      <c r="B56" s="919">
        <v>1500</v>
      </c>
      <c r="C56" s="920"/>
      <c r="D56" s="919">
        <v>1500</v>
      </c>
      <c r="E56" s="920"/>
      <c r="F56" s="919">
        <v>0</v>
      </c>
      <c r="G56" s="920"/>
      <c r="H56" s="423">
        <f t="shared" si="0"/>
        <v>0</v>
      </c>
      <c r="I56" s="919">
        <v>0</v>
      </c>
      <c r="J56" s="920"/>
      <c r="K56" s="423">
        <f t="shared" si="1"/>
        <v>0</v>
      </c>
      <c r="L56" s="421">
        <f t="shared" si="2"/>
        <v>1500</v>
      </c>
    </row>
    <row r="57" spans="1:12" ht="12.75" x14ac:dyDescent="0.2">
      <c r="A57" s="68" t="s">
        <v>46</v>
      </c>
      <c r="B57" s="919">
        <v>0</v>
      </c>
      <c r="C57" s="920"/>
      <c r="D57" s="919">
        <v>0</v>
      </c>
      <c r="E57" s="920"/>
      <c r="F57" s="919">
        <v>0</v>
      </c>
      <c r="G57" s="920"/>
      <c r="H57" s="423">
        <f t="shared" si="0"/>
        <v>0</v>
      </c>
      <c r="I57" s="919">
        <v>0</v>
      </c>
      <c r="J57" s="920"/>
      <c r="K57" s="423">
        <f t="shared" si="1"/>
        <v>0</v>
      </c>
      <c r="L57" s="421">
        <f t="shared" si="2"/>
        <v>0</v>
      </c>
    </row>
    <row r="58" spans="1:12" ht="12.75" x14ac:dyDescent="0.2">
      <c r="A58" s="410" t="s">
        <v>47</v>
      </c>
      <c r="B58" s="895">
        <f>SUM(B59:C60)</f>
        <v>1000</v>
      </c>
      <c r="C58" s="896"/>
      <c r="D58" s="895">
        <f>SUM(D59:E60)</f>
        <v>1000</v>
      </c>
      <c r="E58" s="896"/>
      <c r="F58" s="895">
        <f>SUM(F59:G60)</f>
        <v>0</v>
      </c>
      <c r="G58" s="896"/>
      <c r="H58" s="426">
        <f t="shared" si="0"/>
        <v>0</v>
      </c>
      <c r="I58" s="895">
        <f>SUM(I59:J60)</f>
        <v>0</v>
      </c>
      <c r="J58" s="896"/>
      <c r="K58" s="426">
        <f t="shared" si="1"/>
        <v>0</v>
      </c>
      <c r="L58" s="414">
        <f t="shared" si="2"/>
        <v>1000</v>
      </c>
    </row>
    <row r="59" spans="1:12" ht="12.75" x14ac:dyDescent="0.2">
      <c r="A59" s="68" t="s">
        <v>48</v>
      </c>
      <c r="B59" s="919">
        <v>1000</v>
      </c>
      <c r="C59" s="920"/>
      <c r="D59" s="919">
        <v>1000</v>
      </c>
      <c r="E59" s="920"/>
      <c r="F59" s="919">
        <v>0</v>
      </c>
      <c r="G59" s="920"/>
      <c r="H59" s="423">
        <f t="shared" si="0"/>
        <v>0</v>
      </c>
      <c r="I59" s="919">
        <v>0</v>
      </c>
      <c r="J59" s="920"/>
      <c r="K59" s="423">
        <f t="shared" si="1"/>
        <v>0</v>
      </c>
      <c r="L59" s="421">
        <f t="shared" si="2"/>
        <v>1000</v>
      </c>
    </row>
    <row r="60" spans="1:12" ht="12.75" x14ac:dyDescent="0.2">
      <c r="A60" s="68" t="s">
        <v>49</v>
      </c>
      <c r="B60" s="919">
        <v>0</v>
      </c>
      <c r="C60" s="920"/>
      <c r="D60" s="919">
        <v>0</v>
      </c>
      <c r="E60" s="920"/>
      <c r="F60" s="919">
        <v>0</v>
      </c>
      <c r="G60" s="920"/>
      <c r="H60" s="423">
        <f t="shared" si="0"/>
        <v>0</v>
      </c>
      <c r="I60" s="919">
        <v>0</v>
      </c>
      <c r="J60" s="920"/>
      <c r="K60" s="423">
        <f t="shared" si="1"/>
        <v>0</v>
      </c>
      <c r="L60" s="421">
        <f t="shared" si="2"/>
        <v>0</v>
      </c>
    </row>
    <row r="61" spans="1:12" ht="12.75" x14ac:dyDescent="0.2">
      <c r="A61" s="410" t="s">
        <v>50</v>
      </c>
      <c r="B61" s="919">
        <v>0</v>
      </c>
      <c r="C61" s="920"/>
      <c r="D61" s="919">
        <v>0</v>
      </c>
      <c r="E61" s="920"/>
      <c r="F61" s="919">
        <v>0</v>
      </c>
      <c r="G61" s="920"/>
      <c r="H61" s="426">
        <f t="shared" si="0"/>
        <v>0</v>
      </c>
      <c r="I61" s="919">
        <v>0</v>
      </c>
      <c r="J61" s="920"/>
      <c r="K61" s="426">
        <f t="shared" si="1"/>
        <v>0</v>
      </c>
      <c r="L61" s="414">
        <f t="shared" si="2"/>
        <v>0</v>
      </c>
    </row>
    <row r="62" spans="1:12" ht="12.75" x14ac:dyDescent="0.2">
      <c r="A62" s="410" t="s">
        <v>51</v>
      </c>
      <c r="B62" s="895">
        <f>SUM(B63:C69)</f>
        <v>2659616</v>
      </c>
      <c r="C62" s="896"/>
      <c r="D62" s="895">
        <f>SUM(D63:E69)</f>
        <v>2659616</v>
      </c>
      <c r="E62" s="896"/>
      <c r="F62" s="895">
        <f>SUM(F63:G69)</f>
        <v>81600</v>
      </c>
      <c r="G62" s="896"/>
      <c r="H62" s="426">
        <f t="shared" si="0"/>
        <v>3.068112088361628E-2</v>
      </c>
      <c r="I62" s="895">
        <f>SUM(I63:J69)</f>
        <v>213200</v>
      </c>
      <c r="J62" s="896"/>
      <c r="K62" s="426">
        <f t="shared" si="1"/>
        <v>8.0161948191017046E-2</v>
      </c>
      <c r="L62" s="414">
        <f t="shared" si="2"/>
        <v>2446416</v>
      </c>
    </row>
    <row r="63" spans="1:12" ht="12.75" x14ac:dyDescent="0.2">
      <c r="A63" s="68" t="s">
        <v>33</v>
      </c>
      <c r="B63" s="919">
        <v>232000</v>
      </c>
      <c r="C63" s="920"/>
      <c r="D63" s="919">
        <v>232000</v>
      </c>
      <c r="E63" s="920"/>
      <c r="F63" s="919">
        <v>81600</v>
      </c>
      <c r="G63" s="920"/>
      <c r="H63" s="423">
        <f t="shared" si="0"/>
        <v>0.35172413793103446</v>
      </c>
      <c r="I63" s="919">
        <v>131600</v>
      </c>
      <c r="J63" s="920"/>
      <c r="K63" s="423">
        <f t="shared" si="1"/>
        <v>0.5672413793103448</v>
      </c>
      <c r="L63" s="421">
        <f t="shared" si="2"/>
        <v>100400</v>
      </c>
    </row>
    <row r="64" spans="1:12" ht="12.75" x14ac:dyDescent="0.2">
      <c r="A64" s="68" t="s">
        <v>34</v>
      </c>
      <c r="B64" s="919"/>
      <c r="C64" s="920"/>
      <c r="D64" s="919"/>
      <c r="E64" s="920"/>
      <c r="F64" s="919"/>
      <c r="G64" s="920"/>
      <c r="H64" s="423">
        <f t="shared" si="0"/>
        <v>0</v>
      </c>
      <c r="I64" s="919"/>
      <c r="J64" s="920"/>
      <c r="K64" s="423">
        <f t="shared" si="1"/>
        <v>0</v>
      </c>
      <c r="L64" s="421">
        <f t="shared" si="2"/>
        <v>0</v>
      </c>
    </row>
    <row r="65" spans="1:12" ht="12.75" x14ac:dyDescent="0.2">
      <c r="A65" s="68" t="s">
        <v>35</v>
      </c>
      <c r="B65" s="919"/>
      <c r="C65" s="920"/>
      <c r="D65" s="919"/>
      <c r="E65" s="920"/>
      <c r="F65" s="919"/>
      <c r="G65" s="920"/>
      <c r="H65" s="423">
        <f t="shared" si="0"/>
        <v>0</v>
      </c>
      <c r="I65" s="919"/>
      <c r="J65" s="920"/>
      <c r="K65" s="423">
        <f t="shared" si="1"/>
        <v>0</v>
      </c>
      <c r="L65" s="421">
        <f t="shared" si="2"/>
        <v>0</v>
      </c>
    </row>
    <row r="66" spans="1:12" ht="12.75" x14ac:dyDescent="0.2">
      <c r="A66" s="68" t="s">
        <v>36</v>
      </c>
      <c r="B66" s="919"/>
      <c r="C66" s="920"/>
      <c r="D66" s="919"/>
      <c r="E66" s="920"/>
      <c r="F66" s="919"/>
      <c r="G66" s="920"/>
      <c r="H66" s="423">
        <f t="shared" si="0"/>
        <v>0</v>
      </c>
      <c r="I66" s="919"/>
      <c r="J66" s="920"/>
      <c r="K66" s="423">
        <f t="shared" si="1"/>
        <v>0</v>
      </c>
      <c r="L66" s="421">
        <f t="shared" si="2"/>
        <v>0</v>
      </c>
    </row>
    <row r="67" spans="1:12" ht="12.75" x14ac:dyDescent="0.2">
      <c r="A67" s="70" t="s">
        <v>52</v>
      </c>
      <c r="B67" s="919"/>
      <c r="C67" s="920"/>
      <c r="D67" s="919"/>
      <c r="E67" s="920"/>
      <c r="F67" s="919"/>
      <c r="G67" s="920"/>
      <c r="H67" s="423">
        <f t="shared" si="0"/>
        <v>0</v>
      </c>
      <c r="I67" s="919"/>
      <c r="J67" s="920"/>
      <c r="K67" s="423">
        <f t="shared" si="1"/>
        <v>0</v>
      </c>
      <c r="L67" s="421">
        <f t="shared" si="2"/>
        <v>0</v>
      </c>
    </row>
    <row r="68" spans="1:12" ht="12.75" x14ac:dyDescent="0.2">
      <c r="A68" s="70" t="s">
        <v>37</v>
      </c>
      <c r="B68" s="919">
        <v>2427616</v>
      </c>
      <c r="C68" s="920"/>
      <c r="D68" s="919">
        <v>2427616</v>
      </c>
      <c r="E68" s="920"/>
      <c r="F68" s="919">
        <v>0</v>
      </c>
      <c r="G68" s="920"/>
      <c r="H68" s="423">
        <f t="shared" si="0"/>
        <v>0</v>
      </c>
      <c r="I68" s="919">
        <v>81600</v>
      </c>
      <c r="J68" s="920"/>
      <c r="K68" s="423">
        <f t="shared" si="1"/>
        <v>3.361322383770745E-2</v>
      </c>
      <c r="L68" s="421">
        <f t="shared" si="2"/>
        <v>2346016</v>
      </c>
    </row>
    <row r="69" spans="1:12" ht="12.75" x14ac:dyDescent="0.2">
      <c r="A69" s="70" t="s">
        <v>38</v>
      </c>
      <c r="B69" s="919"/>
      <c r="C69" s="920"/>
      <c r="D69" s="919"/>
      <c r="E69" s="920"/>
      <c r="F69" s="919">
        <v>0</v>
      </c>
      <c r="G69" s="920"/>
      <c r="H69" s="423">
        <f t="shared" si="0"/>
        <v>0</v>
      </c>
      <c r="I69" s="919">
        <v>0</v>
      </c>
      <c r="J69" s="920"/>
      <c r="K69" s="423">
        <f t="shared" si="1"/>
        <v>0</v>
      </c>
      <c r="L69" s="421">
        <f t="shared" si="2"/>
        <v>0</v>
      </c>
    </row>
    <row r="70" spans="1:12" ht="12.75" x14ac:dyDescent="0.2">
      <c r="A70" s="410" t="s">
        <v>53</v>
      </c>
      <c r="B70" s="895">
        <f>SUM(B71:C73)</f>
        <v>5000</v>
      </c>
      <c r="C70" s="896"/>
      <c r="D70" s="895">
        <f>SUM(D71:E73)</f>
        <v>5000</v>
      </c>
      <c r="E70" s="896"/>
      <c r="F70" s="895">
        <f>SUM(F71:G73)</f>
        <v>0</v>
      </c>
      <c r="G70" s="896"/>
      <c r="H70" s="426">
        <f t="shared" si="0"/>
        <v>0</v>
      </c>
      <c r="I70" s="895">
        <f>SUM(I71:J73)</f>
        <v>0</v>
      </c>
      <c r="J70" s="896"/>
      <c r="K70" s="426">
        <f t="shared" si="1"/>
        <v>0</v>
      </c>
      <c r="L70" s="414">
        <f t="shared" si="2"/>
        <v>5000</v>
      </c>
    </row>
    <row r="71" spans="1:12" ht="12.75" x14ac:dyDescent="0.2">
      <c r="A71" s="68" t="s">
        <v>54</v>
      </c>
      <c r="B71" s="919"/>
      <c r="C71" s="920"/>
      <c r="D71" s="919"/>
      <c r="E71" s="920"/>
      <c r="F71" s="919"/>
      <c r="G71" s="920"/>
      <c r="H71" s="423">
        <f t="shared" si="0"/>
        <v>0</v>
      </c>
      <c r="I71" s="919"/>
      <c r="J71" s="920"/>
      <c r="K71" s="423">
        <f t="shared" si="1"/>
        <v>0</v>
      </c>
      <c r="L71" s="421">
        <f t="shared" si="2"/>
        <v>0</v>
      </c>
    </row>
    <row r="72" spans="1:12" ht="12.75" x14ac:dyDescent="0.2">
      <c r="A72" s="71" t="s">
        <v>55</v>
      </c>
      <c r="B72" s="919"/>
      <c r="C72" s="920"/>
      <c r="D72" s="919"/>
      <c r="E72" s="920"/>
      <c r="F72" s="919"/>
      <c r="G72" s="920"/>
      <c r="H72" s="423">
        <f t="shared" si="0"/>
        <v>0</v>
      </c>
      <c r="I72" s="919"/>
      <c r="J72" s="920"/>
      <c r="K72" s="423">
        <f t="shared" si="1"/>
        <v>0</v>
      </c>
      <c r="L72" s="421">
        <f t="shared" si="2"/>
        <v>0</v>
      </c>
    </row>
    <row r="73" spans="1:12" ht="12.75" x14ac:dyDescent="0.2">
      <c r="A73" s="70" t="s">
        <v>56</v>
      </c>
      <c r="B73" s="919">
        <v>5000</v>
      </c>
      <c r="C73" s="920"/>
      <c r="D73" s="919">
        <v>5000</v>
      </c>
      <c r="E73" s="920"/>
      <c r="F73" s="919"/>
      <c r="G73" s="920"/>
      <c r="H73" s="423">
        <f t="shared" si="0"/>
        <v>0</v>
      </c>
      <c r="I73" s="919"/>
      <c r="J73" s="920"/>
      <c r="K73" s="423">
        <f t="shared" si="1"/>
        <v>0</v>
      </c>
      <c r="L73" s="421">
        <f t="shared" si="2"/>
        <v>5000</v>
      </c>
    </row>
    <row r="74" spans="1:12" ht="12.75" x14ac:dyDescent="0.2">
      <c r="A74" s="413" t="s">
        <v>85</v>
      </c>
      <c r="B74" s="968">
        <f>+B126</f>
        <v>0</v>
      </c>
      <c r="C74" s="969"/>
      <c r="D74" s="968">
        <f>+D126</f>
        <v>0</v>
      </c>
      <c r="E74" s="969"/>
      <c r="F74" s="968">
        <f>+F126</f>
        <v>0</v>
      </c>
      <c r="G74" s="969"/>
      <c r="H74" s="415">
        <f t="shared" si="0"/>
        <v>0</v>
      </c>
      <c r="I74" s="968">
        <f>+I126</f>
        <v>0</v>
      </c>
      <c r="J74" s="969"/>
      <c r="K74" s="415">
        <f t="shared" si="1"/>
        <v>0</v>
      </c>
      <c r="L74" s="416">
        <f t="shared" si="2"/>
        <v>0</v>
      </c>
    </row>
    <row r="75" spans="1:12" ht="12.75" x14ac:dyDescent="0.2">
      <c r="A75" s="73" t="s">
        <v>86</v>
      </c>
      <c r="B75" s="911">
        <f>+B13-B74</f>
        <v>18321486</v>
      </c>
      <c r="C75" s="912"/>
      <c r="D75" s="911">
        <f>+D13-D74</f>
        <v>18321486</v>
      </c>
      <c r="E75" s="912"/>
      <c r="F75" s="911">
        <f>+F13-F74</f>
        <v>2254189.9899999998</v>
      </c>
      <c r="G75" s="912"/>
      <c r="H75" s="379"/>
      <c r="I75" s="911">
        <f>+I13-I74</f>
        <v>12722488.82</v>
      </c>
      <c r="J75" s="912"/>
      <c r="K75" s="379"/>
      <c r="L75" s="417">
        <f t="shared" si="2"/>
        <v>5598997.1799999997</v>
      </c>
    </row>
    <row r="76" spans="1:12" ht="12.75" x14ac:dyDescent="0.2">
      <c r="A76" s="420" t="s">
        <v>452</v>
      </c>
      <c r="B76" s="970">
        <f>+B77+B80</f>
        <v>0</v>
      </c>
      <c r="C76" s="971"/>
      <c r="D76" s="970">
        <f>+D77+D80</f>
        <v>0</v>
      </c>
      <c r="E76" s="971"/>
      <c r="F76" s="970">
        <f>+F77+F80</f>
        <v>0</v>
      </c>
      <c r="G76" s="971"/>
      <c r="H76" s="415">
        <f t="shared" si="0"/>
        <v>0</v>
      </c>
      <c r="I76" s="970">
        <f>+I77+I80</f>
        <v>0</v>
      </c>
      <c r="J76" s="971"/>
      <c r="K76" s="415">
        <f t="shared" ref="K76:K82" si="3">IF(D76="",0,IF(D76=0,0,I76/D76))</f>
        <v>0</v>
      </c>
      <c r="L76" s="416">
        <f t="shared" si="2"/>
        <v>0</v>
      </c>
    </row>
    <row r="77" spans="1:12" ht="12.75" x14ac:dyDescent="0.2">
      <c r="A77" s="411" t="s">
        <v>418</v>
      </c>
      <c r="B77" s="917">
        <f>SUM(B78:C79)</f>
        <v>0</v>
      </c>
      <c r="C77" s="918"/>
      <c r="D77" s="917">
        <f>SUM(D78:E79)</f>
        <v>0</v>
      </c>
      <c r="E77" s="918"/>
      <c r="F77" s="917">
        <f>SUM(F78:G79)</f>
        <v>0</v>
      </c>
      <c r="G77" s="918"/>
      <c r="H77" s="422">
        <f t="shared" si="0"/>
        <v>0</v>
      </c>
      <c r="I77" s="917">
        <f>SUM(I78:J79)</f>
        <v>0</v>
      </c>
      <c r="J77" s="918"/>
      <c r="K77" s="422">
        <f t="shared" si="3"/>
        <v>0</v>
      </c>
      <c r="L77" s="419">
        <f t="shared" si="2"/>
        <v>0</v>
      </c>
    </row>
    <row r="78" spans="1:12" ht="12.75" x14ac:dyDescent="0.2">
      <c r="A78" s="68" t="s">
        <v>58</v>
      </c>
      <c r="B78" s="919">
        <v>0</v>
      </c>
      <c r="C78" s="920"/>
      <c r="D78" s="919">
        <v>0</v>
      </c>
      <c r="E78" s="920"/>
      <c r="F78" s="919">
        <v>0</v>
      </c>
      <c r="G78" s="920"/>
      <c r="H78" s="423">
        <f>IF(D78="",0,IF(D78=0,0,+F78/D78))</f>
        <v>0</v>
      </c>
      <c r="I78" s="919">
        <v>0</v>
      </c>
      <c r="J78" s="920"/>
      <c r="K78" s="423">
        <f t="shared" si="3"/>
        <v>0</v>
      </c>
      <c r="L78" s="421">
        <f t="shared" ref="L78:L83" si="4">+D78-I78</f>
        <v>0</v>
      </c>
    </row>
    <row r="79" spans="1:12" ht="12.75" x14ac:dyDescent="0.2">
      <c r="A79" s="476" t="s">
        <v>59</v>
      </c>
      <c r="B79" s="919">
        <v>0</v>
      </c>
      <c r="C79" s="920"/>
      <c r="D79" s="919">
        <v>0</v>
      </c>
      <c r="E79" s="920"/>
      <c r="F79" s="919">
        <v>0</v>
      </c>
      <c r="G79" s="920"/>
      <c r="H79" s="423">
        <f>IF(D79="",0,IF(D79=0,0,+F79/D79))</f>
        <v>0</v>
      </c>
      <c r="I79" s="919">
        <v>0</v>
      </c>
      <c r="J79" s="920"/>
      <c r="K79" s="423">
        <f t="shared" si="3"/>
        <v>0</v>
      </c>
      <c r="L79" s="421">
        <f t="shared" si="4"/>
        <v>0</v>
      </c>
    </row>
    <row r="80" spans="1:12" ht="12.75" x14ac:dyDescent="0.2">
      <c r="A80" s="411" t="s">
        <v>419</v>
      </c>
      <c r="B80" s="921">
        <f>SUM(B81:C82)</f>
        <v>0</v>
      </c>
      <c r="C80" s="922"/>
      <c r="D80" s="921">
        <f>SUM(D81:E82)</f>
        <v>0</v>
      </c>
      <c r="E80" s="922"/>
      <c r="F80" s="921">
        <f>SUM(F81:G82)</f>
        <v>0</v>
      </c>
      <c r="G80" s="922"/>
      <c r="H80" s="422">
        <f>IF(D80="",0,IF(D80=0,0,+F80/D80))</f>
        <v>0</v>
      </c>
      <c r="I80" s="917">
        <f>SUM(I81:J82)</f>
        <v>0</v>
      </c>
      <c r="J80" s="918"/>
      <c r="K80" s="422">
        <f t="shared" si="3"/>
        <v>0</v>
      </c>
      <c r="L80" s="419">
        <f t="shared" si="4"/>
        <v>0</v>
      </c>
    </row>
    <row r="81" spans="1:12" ht="12.75" x14ac:dyDescent="0.2">
      <c r="A81" s="68" t="s">
        <v>58</v>
      </c>
      <c r="B81" s="919">
        <v>0</v>
      </c>
      <c r="C81" s="920"/>
      <c r="D81" s="919">
        <v>0</v>
      </c>
      <c r="E81" s="920"/>
      <c r="F81" s="919">
        <v>0</v>
      </c>
      <c r="G81" s="920"/>
      <c r="H81" s="423">
        <f>IF(D81="",0,IF(D81=0,0,+F81/D81))</f>
        <v>0</v>
      </c>
      <c r="I81" s="919">
        <v>0</v>
      </c>
      <c r="J81" s="920"/>
      <c r="K81" s="423">
        <f t="shared" si="3"/>
        <v>0</v>
      </c>
      <c r="L81" s="421">
        <f t="shared" si="4"/>
        <v>0</v>
      </c>
    </row>
    <row r="82" spans="1:12" ht="12.75" x14ac:dyDescent="0.2">
      <c r="A82" s="476" t="s">
        <v>59</v>
      </c>
      <c r="B82" s="919">
        <v>0</v>
      </c>
      <c r="C82" s="920"/>
      <c r="D82" s="919">
        <v>0</v>
      </c>
      <c r="E82" s="920"/>
      <c r="F82" s="919">
        <v>0</v>
      </c>
      <c r="G82" s="920"/>
      <c r="H82" s="423">
        <f>IF(D82="",0,IF(D82=0,0,+F82/D82))</f>
        <v>0</v>
      </c>
      <c r="I82" s="919">
        <v>0</v>
      </c>
      <c r="J82" s="920"/>
      <c r="K82" s="423">
        <f t="shared" si="3"/>
        <v>0</v>
      </c>
      <c r="L82" s="421">
        <f t="shared" si="4"/>
        <v>0</v>
      </c>
    </row>
    <row r="83" spans="1:12" ht="12.75" x14ac:dyDescent="0.2">
      <c r="A83" s="73" t="s">
        <v>60</v>
      </c>
      <c r="B83" s="911">
        <f>+B75+B76</f>
        <v>18321486</v>
      </c>
      <c r="C83" s="912"/>
      <c r="D83" s="911">
        <f>+D75+D76</f>
        <v>18321486</v>
      </c>
      <c r="E83" s="912"/>
      <c r="F83" s="911">
        <f>+F75+F76</f>
        <v>2254189.9899999998</v>
      </c>
      <c r="G83" s="912"/>
      <c r="H83" s="379"/>
      <c r="I83" s="913">
        <f>+I75+I76</f>
        <v>12722488.82</v>
      </c>
      <c r="J83" s="914"/>
      <c r="K83" s="379"/>
      <c r="L83" s="417">
        <f t="shared" si="4"/>
        <v>5598997.1799999997</v>
      </c>
    </row>
    <row r="84" spans="1:12" ht="12.75" x14ac:dyDescent="0.2">
      <c r="A84" s="74" t="s">
        <v>87</v>
      </c>
      <c r="B84" s="909"/>
      <c r="C84" s="910"/>
      <c r="D84" s="909"/>
      <c r="E84" s="910"/>
      <c r="F84" s="909"/>
      <c r="G84" s="910"/>
      <c r="H84" s="379"/>
      <c r="I84" s="935">
        <v>5116254.04</v>
      </c>
      <c r="J84" s="936"/>
      <c r="K84" s="379"/>
      <c r="L84" s="379"/>
    </row>
    <row r="85" spans="1:12" ht="12.75" x14ac:dyDescent="0.2">
      <c r="A85" s="80" t="s">
        <v>88</v>
      </c>
      <c r="B85" s="928">
        <f>+B83</f>
        <v>18321486</v>
      </c>
      <c r="C85" s="929"/>
      <c r="D85" s="928">
        <f>+D83</f>
        <v>18321486</v>
      </c>
      <c r="E85" s="929"/>
      <c r="F85" s="928">
        <f>+F83</f>
        <v>2254189.9899999998</v>
      </c>
      <c r="G85" s="929"/>
      <c r="H85" s="379"/>
      <c r="I85" s="949">
        <f>+I84+I83</f>
        <v>17838742.859999999</v>
      </c>
      <c r="J85" s="950"/>
      <c r="K85" s="379"/>
      <c r="L85" s="444">
        <f>+D85-I85</f>
        <v>482743.1400000006</v>
      </c>
    </row>
    <row r="86" spans="1:12" ht="25.5" x14ac:dyDescent="0.2">
      <c r="A86" s="477" t="s">
        <v>61</v>
      </c>
      <c r="B86" s="909"/>
      <c r="C86" s="910"/>
      <c r="D86" s="935"/>
      <c r="E86" s="936"/>
      <c r="F86" s="909"/>
      <c r="G86" s="910"/>
      <c r="H86" s="379"/>
      <c r="I86" s="942">
        <v>42058.93</v>
      </c>
      <c r="J86" s="943"/>
      <c r="K86" s="379"/>
      <c r="L86" s="379"/>
    </row>
    <row r="87" spans="1:12" ht="12.75" x14ac:dyDescent="0.2">
      <c r="A87" s="478" t="s">
        <v>446</v>
      </c>
      <c r="B87" s="909"/>
      <c r="C87" s="910"/>
      <c r="D87" s="935">
        <v>0</v>
      </c>
      <c r="E87" s="936"/>
      <c r="F87" s="909"/>
      <c r="G87" s="910"/>
      <c r="H87" s="379"/>
      <c r="I87" s="935">
        <v>0</v>
      </c>
      <c r="J87" s="936"/>
      <c r="K87" s="379"/>
      <c r="L87" s="379"/>
    </row>
    <row r="88" spans="1:12" ht="12.75" x14ac:dyDescent="0.2">
      <c r="A88" s="479" t="s">
        <v>445</v>
      </c>
      <c r="B88" s="909"/>
      <c r="C88" s="910"/>
      <c r="D88" s="935">
        <v>0</v>
      </c>
      <c r="E88" s="936"/>
      <c r="F88" s="909"/>
      <c r="G88" s="910"/>
      <c r="H88" s="379"/>
      <c r="I88" s="935">
        <v>0</v>
      </c>
      <c r="J88" s="936"/>
      <c r="K88" s="379"/>
      <c r="L88" s="379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81" t="s">
        <v>844</v>
      </c>
      <c r="C90" s="881" t="s">
        <v>288</v>
      </c>
      <c r="D90" s="879" t="s">
        <v>175</v>
      </c>
      <c r="E90" s="880"/>
      <c r="F90" s="342" t="s">
        <v>178</v>
      </c>
      <c r="G90" s="879" t="s">
        <v>176</v>
      </c>
      <c r="H90" s="880"/>
      <c r="I90" s="887" t="s">
        <v>178</v>
      </c>
      <c r="J90" s="881" t="s">
        <v>713</v>
      </c>
      <c r="K90" s="964" t="s">
        <v>1007</v>
      </c>
      <c r="L90" s="965"/>
    </row>
    <row r="91" spans="1:12" ht="14.25" customHeight="1" x14ac:dyDescent="0.2">
      <c r="A91" s="349" t="s">
        <v>177</v>
      </c>
      <c r="B91" s="882"/>
      <c r="C91" s="882"/>
      <c r="D91" s="881" t="s">
        <v>116</v>
      </c>
      <c r="E91" s="937" t="s">
        <v>118</v>
      </c>
      <c r="F91" s="345"/>
      <c r="G91" s="881" t="s">
        <v>116</v>
      </c>
      <c r="H91" s="937" t="s">
        <v>118</v>
      </c>
      <c r="I91" s="888"/>
      <c r="J91" s="882"/>
      <c r="K91" s="966"/>
      <c r="L91" s="967"/>
    </row>
    <row r="92" spans="1:12" ht="14.25" customHeight="1" x14ac:dyDescent="0.2">
      <c r="A92" s="343"/>
      <c r="B92" s="882"/>
      <c r="C92" s="882"/>
      <c r="D92" s="882"/>
      <c r="E92" s="938"/>
      <c r="F92" s="345"/>
      <c r="G92" s="882"/>
      <c r="H92" s="938"/>
      <c r="I92" s="888"/>
      <c r="J92" s="882"/>
      <c r="K92" s="966"/>
      <c r="L92" s="967"/>
    </row>
    <row r="93" spans="1:12" ht="12.75" customHeight="1" x14ac:dyDescent="0.2">
      <c r="A93" s="346"/>
      <c r="B93" s="347" t="s">
        <v>179</v>
      </c>
      <c r="C93" s="347" t="s">
        <v>180</v>
      </c>
      <c r="D93" s="889"/>
      <c r="E93" s="347" t="s">
        <v>279</v>
      </c>
      <c r="F93" s="348" t="s">
        <v>877</v>
      </c>
      <c r="G93" s="889"/>
      <c r="H93" s="347" t="s">
        <v>182</v>
      </c>
      <c r="I93" s="347" t="s">
        <v>878</v>
      </c>
      <c r="J93" s="347" t="s">
        <v>441</v>
      </c>
      <c r="K93" s="962" t="s">
        <v>442</v>
      </c>
      <c r="L93" s="963"/>
    </row>
    <row r="94" spans="1:12" ht="12.75" x14ac:dyDescent="0.2">
      <c r="A94" s="431" t="s">
        <v>453</v>
      </c>
      <c r="B94" s="441">
        <f>+B95+B101+B105+B106</f>
        <v>18273836</v>
      </c>
      <c r="C94" s="441">
        <f t="shared" ref="C94:J94" si="5">+C95+C101+C105+C106</f>
        <v>19309909.560000002</v>
      </c>
      <c r="D94" s="441">
        <f t="shared" si="5"/>
        <v>3121915.92</v>
      </c>
      <c r="E94" s="441">
        <f t="shared" si="5"/>
        <v>19517420.419999998</v>
      </c>
      <c r="F94" s="441">
        <f t="shared" si="5"/>
        <v>-207510.85999999731</v>
      </c>
      <c r="G94" s="441">
        <f t="shared" si="5"/>
        <v>1694433.18</v>
      </c>
      <c r="H94" s="441">
        <f t="shared" si="5"/>
        <v>9263469</v>
      </c>
      <c r="I94" s="441">
        <f t="shared" si="5"/>
        <v>10046440.560000002</v>
      </c>
      <c r="J94" s="441">
        <f t="shared" si="5"/>
        <v>9263469</v>
      </c>
      <c r="K94" s="890">
        <f>+K95+K101+K105+K106</f>
        <v>1699798.34</v>
      </c>
      <c r="L94" s="941"/>
    </row>
    <row r="95" spans="1:12" ht="12.75" x14ac:dyDescent="0.2">
      <c r="A95" s="430" t="s">
        <v>89</v>
      </c>
      <c r="B95" s="419">
        <f>SUM(B96:B98)</f>
        <v>13028897</v>
      </c>
      <c r="C95" s="419">
        <f t="shared" ref="C95:J95" si="6">SUM(C96:C98)</f>
        <v>17358529.120000001</v>
      </c>
      <c r="D95" s="419">
        <f t="shared" si="6"/>
        <v>3111765.92</v>
      </c>
      <c r="E95" s="419">
        <f t="shared" si="6"/>
        <v>19192853.739999998</v>
      </c>
      <c r="F95" s="419">
        <f t="shared" si="6"/>
        <v>-1834324.6199999973</v>
      </c>
      <c r="G95" s="419">
        <f t="shared" si="6"/>
        <v>1684283.18</v>
      </c>
      <c r="H95" s="419">
        <f t="shared" si="6"/>
        <v>9130143.0399999991</v>
      </c>
      <c r="I95" s="419">
        <f t="shared" si="6"/>
        <v>8228386.0800000019</v>
      </c>
      <c r="J95" s="419">
        <f t="shared" si="6"/>
        <v>9130143.0399999991</v>
      </c>
      <c r="K95" s="917">
        <f>SUM(K96:K98)</f>
        <v>1508557.62</v>
      </c>
      <c r="L95" s="918"/>
    </row>
    <row r="96" spans="1:12" s="62" customFormat="1" ht="12.75" x14ac:dyDescent="0.2">
      <c r="A96" s="428" t="s">
        <v>90</v>
      </c>
      <c r="B96" s="457">
        <v>8069005</v>
      </c>
      <c r="C96" s="457">
        <v>10501505.390000001</v>
      </c>
      <c r="D96" s="457">
        <v>1684283.18</v>
      </c>
      <c r="E96" s="457">
        <v>9130143.0399999991</v>
      </c>
      <c r="F96" s="414">
        <f t="shared" ref="F96:F115" si="7">+C96-E96</f>
        <v>1371362.3500000015</v>
      </c>
      <c r="G96" s="458">
        <v>1684283.18</v>
      </c>
      <c r="H96" s="458">
        <v>9130143.0399999991</v>
      </c>
      <c r="I96" s="438">
        <f t="shared" ref="I96:I115" si="8">+C96-H96</f>
        <v>1371362.3500000015</v>
      </c>
      <c r="J96" s="459">
        <v>9130143.0399999991</v>
      </c>
      <c r="K96" s="939">
        <v>0</v>
      </c>
      <c r="L96" s="940"/>
    </row>
    <row r="97" spans="1:13" ht="12.75" x14ac:dyDescent="0.2">
      <c r="A97" s="428" t="s">
        <v>91</v>
      </c>
      <c r="B97" s="457">
        <v>3000</v>
      </c>
      <c r="C97" s="457">
        <v>3000</v>
      </c>
      <c r="D97" s="457">
        <v>0</v>
      </c>
      <c r="E97" s="457">
        <v>0</v>
      </c>
      <c r="F97" s="414">
        <f t="shared" si="7"/>
        <v>3000</v>
      </c>
      <c r="G97" s="458">
        <v>0</v>
      </c>
      <c r="H97" s="458">
        <v>0</v>
      </c>
      <c r="I97" s="438">
        <f t="shared" si="8"/>
        <v>3000</v>
      </c>
      <c r="J97" s="457">
        <v>0</v>
      </c>
      <c r="K97" s="939">
        <v>0</v>
      </c>
      <c r="L97" s="940"/>
    </row>
    <row r="98" spans="1:13" ht="12.75" x14ac:dyDescent="0.2">
      <c r="A98" s="428" t="s">
        <v>92</v>
      </c>
      <c r="B98" s="414">
        <f>SUM(B99:B100)</f>
        <v>4956892</v>
      </c>
      <c r="C98" s="414">
        <f>SUM(C99:C100)</f>
        <v>6854023.7300000004</v>
      </c>
      <c r="D98" s="414">
        <f>SUM(D99:D100)</f>
        <v>1427482.74</v>
      </c>
      <c r="E98" s="414">
        <f>SUM(E99:E100)</f>
        <v>10062710.699999999</v>
      </c>
      <c r="F98" s="414">
        <f t="shared" si="7"/>
        <v>-3208686.9699999988</v>
      </c>
      <c r="G98" s="414">
        <f>SUM(G99:G100)</f>
        <v>0</v>
      </c>
      <c r="H98" s="414">
        <f>SUM(H99:H100)</f>
        <v>0</v>
      </c>
      <c r="I98" s="414">
        <f t="shared" si="8"/>
        <v>6854023.7300000004</v>
      </c>
      <c r="J98" s="414">
        <f>SUM(J99:J100)</f>
        <v>0</v>
      </c>
      <c r="K98" s="895">
        <f>SUM(K99:K100)</f>
        <v>1508557.62</v>
      </c>
      <c r="L98" s="896"/>
    </row>
    <row r="99" spans="1:13" ht="15.75" x14ac:dyDescent="0.2">
      <c r="A99" s="95" t="s">
        <v>653</v>
      </c>
      <c r="B99" s="457">
        <v>0</v>
      </c>
      <c r="C99" s="457">
        <v>0</v>
      </c>
      <c r="D99" s="457">
        <v>0</v>
      </c>
      <c r="E99" s="457">
        <v>0</v>
      </c>
      <c r="F99" s="421">
        <f t="shared" si="7"/>
        <v>0</v>
      </c>
      <c r="G99" s="458">
        <v>0</v>
      </c>
      <c r="H99" s="458">
        <v>0</v>
      </c>
      <c r="I99" s="452">
        <f t="shared" si="8"/>
        <v>0</v>
      </c>
      <c r="J99" s="457">
        <v>0</v>
      </c>
      <c r="K99" s="939">
        <v>0</v>
      </c>
      <c r="L99" s="940"/>
    </row>
    <row r="100" spans="1:13" ht="15.75" x14ac:dyDescent="0.2">
      <c r="A100" s="95" t="s">
        <v>654</v>
      </c>
      <c r="B100" s="457">
        <v>4956892</v>
      </c>
      <c r="C100" s="457">
        <v>6854023.7300000004</v>
      </c>
      <c r="D100" s="457">
        <v>1427482.74</v>
      </c>
      <c r="E100" s="457">
        <v>10062710.699999999</v>
      </c>
      <c r="F100" s="421">
        <f t="shared" si="7"/>
        <v>-3208686.9699999988</v>
      </c>
      <c r="G100" s="458"/>
      <c r="H100" s="458"/>
      <c r="I100" s="452">
        <f t="shared" si="8"/>
        <v>6854023.7300000004</v>
      </c>
      <c r="J100" s="457"/>
      <c r="K100" s="939">
        <v>1508557.62</v>
      </c>
      <c r="L100" s="940"/>
    </row>
    <row r="101" spans="1:13" s="62" customFormat="1" ht="12.75" x14ac:dyDescent="0.2">
      <c r="A101" s="430" t="s">
        <v>93</v>
      </c>
      <c r="B101" s="419">
        <f>SUM(B102:B104)</f>
        <v>5244939</v>
      </c>
      <c r="C101" s="419">
        <f>SUM(C102:C104)</f>
        <v>1951380.44</v>
      </c>
      <c r="D101" s="419">
        <f>SUM(D102:D104)</f>
        <v>10150</v>
      </c>
      <c r="E101" s="419">
        <f>SUM(E102:E104)</f>
        <v>324566.68</v>
      </c>
      <c r="F101" s="419">
        <f t="shared" si="7"/>
        <v>1626813.76</v>
      </c>
      <c r="G101" s="419">
        <f>SUM(G102:G104)</f>
        <v>10150</v>
      </c>
      <c r="H101" s="419">
        <f>SUM(H102:H104)</f>
        <v>133325.96</v>
      </c>
      <c r="I101" s="419">
        <f t="shared" si="8"/>
        <v>1818054.48</v>
      </c>
      <c r="J101" s="419">
        <f>SUM(J102:J104)</f>
        <v>133325.96</v>
      </c>
      <c r="K101" s="917">
        <f>SUM(K102:K104)</f>
        <v>191240.72</v>
      </c>
      <c r="L101" s="918"/>
    </row>
    <row r="102" spans="1:13" ht="12.75" x14ac:dyDescent="0.2">
      <c r="A102" s="428" t="s">
        <v>94</v>
      </c>
      <c r="B102" s="457">
        <v>5244939</v>
      </c>
      <c r="C102" s="457">
        <v>1951380.44</v>
      </c>
      <c r="D102" s="457">
        <v>10150</v>
      </c>
      <c r="E102" s="457">
        <v>324566.68</v>
      </c>
      <c r="F102" s="414">
        <f t="shared" si="7"/>
        <v>1626813.76</v>
      </c>
      <c r="G102" s="458">
        <v>10150</v>
      </c>
      <c r="H102" s="458">
        <v>133325.96</v>
      </c>
      <c r="I102" s="438">
        <f t="shared" si="8"/>
        <v>1818054.48</v>
      </c>
      <c r="J102" s="457">
        <v>133325.96</v>
      </c>
      <c r="K102" s="939">
        <v>191240.72</v>
      </c>
      <c r="L102" s="940"/>
    </row>
    <row r="103" spans="1:13" ht="12.75" x14ac:dyDescent="0.2">
      <c r="A103" s="428" t="s">
        <v>95</v>
      </c>
      <c r="B103" s="457">
        <v>0</v>
      </c>
      <c r="C103" s="457">
        <v>0</v>
      </c>
      <c r="D103" s="457">
        <v>0</v>
      </c>
      <c r="E103" s="457">
        <v>0</v>
      </c>
      <c r="F103" s="414">
        <f t="shared" si="7"/>
        <v>0</v>
      </c>
      <c r="G103" s="458">
        <v>0</v>
      </c>
      <c r="H103" s="458">
        <v>0</v>
      </c>
      <c r="I103" s="438">
        <f t="shared" si="8"/>
        <v>0</v>
      </c>
      <c r="J103" s="457">
        <v>0</v>
      </c>
      <c r="K103" s="939">
        <v>0</v>
      </c>
      <c r="L103" s="940"/>
    </row>
    <row r="104" spans="1:13" ht="12.75" x14ac:dyDescent="0.2">
      <c r="A104" s="428" t="s">
        <v>96</v>
      </c>
      <c r="B104" s="457">
        <v>0</v>
      </c>
      <c r="C104" s="457">
        <v>0</v>
      </c>
      <c r="D104" s="457">
        <v>0</v>
      </c>
      <c r="E104" s="457">
        <v>0</v>
      </c>
      <c r="F104" s="414">
        <f t="shared" si="7"/>
        <v>0</v>
      </c>
      <c r="G104" s="458">
        <v>0</v>
      </c>
      <c r="H104" s="458">
        <v>0</v>
      </c>
      <c r="I104" s="438">
        <f t="shared" si="8"/>
        <v>0</v>
      </c>
      <c r="J104" s="457">
        <v>0</v>
      </c>
      <c r="K104" s="939">
        <v>0</v>
      </c>
      <c r="L104" s="940"/>
    </row>
    <row r="105" spans="1:13" ht="12.75" x14ac:dyDescent="0.2">
      <c r="A105" s="430" t="s">
        <v>97</v>
      </c>
      <c r="B105" s="718">
        <v>0</v>
      </c>
      <c r="C105" s="718">
        <v>0</v>
      </c>
      <c r="D105" s="379"/>
      <c r="E105" s="379"/>
      <c r="F105" s="449">
        <f t="shared" si="7"/>
        <v>0</v>
      </c>
      <c r="G105" s="379"/>
      <c r="H105" s="379"/>
      <c r="I105" s="449">
        <f t="shared" si="8"/>
        <v>0</v>
      </c>
      <c r="J105" s="379"/>
      <c r="K105" s="909"/>
      <c r="L105" s="910"/>
      <c r="M105" s="876"/>
    </row>
    <row r="106" spans="1:13" ht="12.75" x14ac:dyDescent="0.2">
      <c r="A106" s="430" t="s">
        <v>98</v>
      </c>
      <c r="B106" s="719">
        <v>0</v>
      </c>
      <c r="C106" s="719">
        <v>0</v>
      </c>
      <c r="D106" s="379"/>
      <c r="E106" s="379"/>
      <c r="F106" s="450">
        <f t="shared" si="7"/>
        <v>0</v>
      </c>
      <c r="G106" s="379"/>
      <c r="H106" s="379"/>
      <c r="I106" s="450">
        <f t="shared" si="8"/>
        <v>0</v>
      </c>
      <c r="J106" s="379"/>
      <c r="K106" s="909"/>
      <c r="L106" s="910"/>
      <c r="M106" s="876"/>
    </row>
    <row r="107" spans="1:13" ht="12.75" x14ac:dyDescent="0.2">
      <c r="A107" s="432" t="s">
        <v>99</v>
      </c>
      <c r="B107" s="440">
        <f>+B191</f>
        <v>0</v>
      </c>
      <c r="C107" s="440" t="e">
        <f t="shared" ref="C107:J107" si="9">+C191</f>
        <v>#N/A</v>
      </c>
      <c r="D107" s="440" t="e">
        <f t="shared" si="9"/>
        <v>#N/A</v>
      </c>
      <c r="E107" s="440" t="e">
        <f t="shared" si="9"/>
        <v>#N/A</v>
      </c>
      <c r="F107" s="440" t="e">
        <f t="shared" si="9"/>
        <v>#N/A</v>
      </c>
      <c r="G107" s="440" t="e">
        <f t="shared" si="9"/>
        <v>#N/A</v>
      </c>
      <c r="H107" s="440" t="e">
        <f t="shared" si="9"/>
        <v>#N/A</v>
      </c>
      <c r="I107" s="440" t="e">
        <f t="shared" si="9"/>
        <v>#N/A</v>
      </c>
      <c r="J107" s="440" t="e">
        <f t="shared" si="9"/>
        <v>#N/A</v>
      </c>
      <c r="K107" s="890">
        <f>+K191</f>
        <v>0</v>
      </c>
      <c r="L107" s="891"/>
    </row>
    <row r="108" spans="1:13" ht="12.75" x14ac:dyDescent="0.2">
      <c r="A108" s="77" t="s">
        <v>100</v>
      </c>
      <c r="B108" s="456">
        <f>+B94-B107</f>
        <v>18273836</v>
      </c>
      <c r="C108" s="456" t="e">
        <f>+C94-C107</f>
        <v>#N/A</v>
      </c>
      <c r="D108" s="456" t="e">
        <f>+D94-D107</f>
        <v>#N/A</v>
      </c>
      <c r="E108" s="456" t="e">
        <f>+E94-E107</f>
        <v>#N/A</v>
      </c>
      <c r="F108" s="451" t="e">
        <f t="shared" si="7"/>
        <v>#N/A</v>
      </c>
      <c r="G108" s="456" t="e">
        <f>+G94-G107</f>
        <v>#N/A</v>
      </c>
      <c r="H108" s="456" t="e">
        <f>+H94-H107</f>
        <v>#N/A</v>
      </c>
      <c r="I108" s="427" t="e">
        <f t="shared" si="8"/>
        <v>#N/A</v>
      </c>
      <c r="J108" s="456" t="e">
        <f>+J107+J94</f>
        <v>#N/A</v>
      </c>
      <c r="K108" s="913">
        <v>0</v>
      </c>
      <c r="L108" s="914"/>
    </row>
    <row r="109" spans="1:13" ht="12.75" x14ac:dyDescent="0.2">
      <c r="A109" s="433" t="s">
        <v>454</v>
      </c>
      <c r="B109" s="442">
        <f>+B110+B113</f>
        <v>0</v>
      </c>
      <c r="C109" s="442">
        <f t="shared" ref="C109:J109" si="10">+C110+C113</f>
        <v>0</v>
      </c>
      <c r="D109" s="442">
        <f t="shared" si="10"/>
        <v>0</v>
      </c>
      <c r="E109" s="442">
        <f t="shared" si="10"/>
        <v>0</v>
      </c>
      <c r="F109" s="442">
        <f t="shared" si="10"/>
        <v>0</v>
      </c>
      <c r="G109" s="442">
        <f t="shared" si="10"/>
        <v>0</v>
      </c>
      <c r="H109" s="442">
        <f t="shared" si="10"/>
        <v>0</v>
      </c>
      <c r="I109" s="442">
        <f t="shared" si="10"/>
        <v>0</v>
      </c>
      <c r="J109" s="442">
        <f t="shared" si="10"/>
        <v>0</v>
      </c>
      <c r="K109" s="917">
        <f>+K110+K113</f>
        <v>0</v>
      </c>
      <c r="L109" s="918"/>
    </row>
    <row r="110" spans="1:13" ht="12.75" x14ac:dyDescent="0.2">
      <c r="A110" s="410" t="s">
        <v>3</v>
      </c>
      <c r="B110" s="414">
        <f>SUM(B111:B112)</f>
        <v>0</v>
      </c>
      <c r="C110" s="414">
        <f t="shared" ref="C110:J110" si="11">SUM(C111:C112)</f>
        <v>0</v>
      </c>
      <c r="D110" s="414">
        <f t="shared" si="11"/>
        <v>0</v>
      </c>
      <c r="E110" s="414">
        <f t="shared" si="11"/>
        <v>0</v>
      </c>
      <c r="F110" s="414">
        <f t="shared" si="11"/>
        <v>0</v>
      </c>
      <c r="G110" s="414">
        <f t="shared" si="11"/>
        <v>0</v>
      </c>
      <c r="H110" s="414">
        <f t="shared" si="11"/>
        <v>0</v>
      </c>
      <c r="I110" s="414">
        <f t="shared" si="11"/>
        <v>0</v>
      </c>
      <c r="J110" s="414">
        <f t="shared" si="11"/>
        <v>0</v>
      </c>
      <c r="K110" s="895">
        <f>SUM(K111:K112)</f>
        <v>0</v>
      </c>
      <c r="L110" s="896"/>
    </row>
    <row r="111" spans="1:13" ht="12.75" x14ac:dyDescent="0.2">
      <c r="A111" s="68" t="s">
        <v>1</v>
      </c>
      <c r="B111" s="460">
        <v>0</v>
      </c>
      <c r="C111" s="460">
        <v>0</v>
      </c>
      <c r="D111" s="461">
        <v>0</v>
      </c>
      <c r="E111" s="460">
        <v>0</v>
      </c>
      <c r="F111" s="421">
        <f t="shared" si="7"/>
        <v>0</v>
      </c>
      <c r="G111" s="463">
        <v>0</v>
      </c>
      <c r="H111" s="463">
        <v>0</v>
      </c>
      <c r="I111" s="453">
        <f t="shared" si="8"/>
        <v>0</v>
      </c>
      <c r="J111" s="457">
        <v>0</v>
      </c>
      <c r="K111" s="893">
        <v>0</v>
      </c>
      <c r="L111" s="894"/>
    </row>
    <row r="112" spans="1:13" ht="12.75" x14ac:dyDescent="0.2">
      <c r="A112" s="68" t="s">
        <v>2</v>
      </c>
      <c r="B112" s="460">
        <v>0</v>
      </c>
      <c r="C112" s="460">
        <v>0</v>
      </c>
      <c r="D112" s="461">
        <v>0</v>
      </c>
      <c r="E112" s="460">
        <v>0</v>
      </c>
      <c r="F112" s="421">
        <f t="shared" si="7"/>
        <v>0</v>
      </c>
      <c r="G112" s="463">
        <v>0</v>
      </c>
      <c r="H112" s="463">
        <v>0</v>
      </c>
      <c r="I112" s="453">
        <f t="shared" si="8"/>
        <v>0</v>
      </c>
      <c r="J112" s="457">
        <v>0</v>
      </c>
      <c r="K112" s="893">
        <v>0</v>
      </c>
      <c r="L112" s="894"/>
    </row>
    <row r="113" spans="1:13" ht="12.75" x14ac:dyDescent="0.2">
      <c r="A113" s="410" t="s">
        <v>4</v>
      </c>
      <c r="B113" s="414">
        <f>SUM(B114:B115)</f>
        <v>0</v>
      </c>
      <c r="C113" s="414">
        <f>SUM(C114:C115)</f>
        <v>0</v>
      </c>
      <c r="D113" s="414">
        <f>SUM(D114:D115)</f>
        <v>0</v>
      </c>
      <c r="E113" s="414">
        <f>SUM(E114:E115)</f>
        <v>0</v>
      </c>
      <c r="F113" s="414">
        <f t="shared" si="7"/>
        <v>0</v>
      </c>
      <c r="G113" s="414">
        <f>SUM(G114:G115)</f>
        <v>0</v>
      </c>
      <c r="H113" s="414">
        <f>SUM(H114:H115)</f>
        <v>0</v>
      </c>
      <c r="I113" s="414">
        <f t="shared" si="8"/>
        <v>0</v>
      </c>
      <c r="J113" s="414">
        <f>SUM(J114:J115)</f>
        <v>0</v>
      </c>
      <c r="K113" s="895">
        <f>SUM(K114:K115)</f>
        <v>0</v>
      </c>
      <c r="L113" s="896"/>
    </row>
    <row r="114" spans="1:13" ht="12.75" x14ac:dyDescent="0.2">
      <c r="A114" s="68" t="s">
        <v>1</v>
      </c>
      <c r="B114" s="460">
        <v>0</v>
      </c>
      <c r="C114" s="460">
        <v>0</v>
      </c>
      <c r="D114" s="461">
        <v>0</v>
      </c>
      <c r="E114" s="460">
        <v>0</v>
      </c>
      <c r="F114" s="421">
        <f t="shared" si="7"/>
        <v>0</v>
      </c>
      <c r="G114" s="463">
        <v>0</v>
      </c>
      <c r="H114" s="463">
        <v>0</v>
      </c>
      <c r="I114" s="453">
        <f t="shared" si="8"/>
        <v>0</v>
      </c>
      <c r="J114" s="457">
        <v>0</v>
      </c>
      <c r="K114" s="893">
        <v>0</v>
      </c>
      <c r="L114" s="894"/>
    </row>
    <row r="115" spans="1:13" ht="12.75" x14ac:dyDescent="0.2">
      <c r="A115" s="78" t="s">
        <v>2</v>
      </c>
      <c r="B115" s="460">
        <v>0</v>
      </c>
      <c r="C115" s="460">
        <v>0</v>
      </c>
      <c r="D115" s="461">
        <v>0</v>
      </c>
      <c r="E115" s="460">
        <v>0</v>
      </c>
      <c r="F115" s="421">
        <f t="shared" si="7"/>
        <v>0</v>
      </c>
      <c r="G115" s="463">
        <v>0</v>
      </c>
      <c r="H115" s="463">
        <v>0</v>
      </c>
      <c r="I115" s="453">
        <f t="shared" si="8"/>
        <v>0</v>
      </c>
      <c r="J115" s="457">
        <v>0</v>
      </c>
      <c r="K115" s="893">
        <v>0</v>
      </c>
      <c r="L115" s="894"/>
    </row>
    <row r="116" spans="1:13" ht="12.75" x14ac:dyDescent="0.2">
      <c r="A116" s="75" t="s">
        <v>101</v>
      </c>
      <c r="B116" s="417">
        <f t="shared" ref="B116:I116" si="12">+B108+B109</f>
        <v>18273836</v>
      </c>
      <c r="C116" s="417" t="e">
        <f t="shared" si="12"/>
        <v>#N/A</v>
      </c>
      <c r="D116" s="417" t="e">
        <f t="shared" si="12"/>
        <v>#N/A</v>
      </c>
      <c r="E116" s="417" t="e">
        <f t="shared" si="12"/>
        <v>#N/A</v>
      </c>
      <c r="F116" s="417" t="e">
        <f t="shared" si="12"/>
        <v>#N/A</v>
      </c>
      <c r="G116" s="417" t="e">
        <f t="shared" si="12"/>
        <v>#N/A</v>
      </c>
      <c r="H116" s="417" t="e">
        <f t="shared" si="12"/>
        <v>#N/A</v>
      </c>
      <c r="I116" s="417" t="e">
        <f t="shared" si="12"/>
        <v>#N/A</v>
      </c>
      <c r="J116" s="417" t="e">
        <f>+J108+J109</f>
        <v>#N/A</v>
      </c>
      <c r="K116" s="892">
        <f>+K108+K109</f>
        <v>0</v>
      </c>
      <c r="L116" s="892"/>
    </row>
    <row r="117" spans="1:13" ht="12.75" x14ac:dyDescent="0.2">
      <c r="A117" s="77" t="s">
        <v>102</v>
      </c>
      <c r="B117" s="434"/>
      <c r="C117" s="434"/>
      <c r="D117" s="434"/>
      <c r="E117" s="462">
        <v>0</v>
      </c>
      <c r="F117" s="434"/>
      <c r="G117" s="434"/>
      <c r="H117" s="462">
        <v>0</v>
      </c>
      <c r="I117" s="434"/>
      <c r="J117" s="464">
        <v>0</v>
      </c>
      <c r="K117" s="885"/>
      <c r="L117" s="886"/>
    </row>
    <row r="118" spans="1:13" ht="12.75" customHeight="1" x14ac:dyDescent="0.2">
      <c r="A118" s="81" t="s">
        <v>103</v>
      </c>
      <c r="B118" s="435">
        <f>+B117+B116</f>
        <v>18273836</v>
      </c>
      <c r="C118" s="435" t="e">
        <f>+C117+C116</f>
        <v>#N/A</v>
      </c>
      <c r="D118" s="435" t="e">
        <f>+D117+D116</f>
        <v>#N/A</v>
      </c>
      <c r="E118" s="435" t="e">
        <f>+E117+E116</f>
        <v>#N/A</v>
      </c>
      <c r="F118" s="434"/>
      <c r="G118" s="434"/>
      <c r="H118" s="435" t="e">
        <f>+H117+H116</f>
        <v>#N/A</v>
      </c>
      <c r="I118" s="434"/>
      <c r="J118" s="435" t="e">
        <f>+J117+J116</f>
        <v>#N/A</v>
      </c>
      <c r="K118" s="885"/>
      <c r="L118" s="886"/>
      <c r="M118" s="380"/>
    </row>
    <row r="119" spans="1:13" ht="12.75" customHeight="1" x14ac:dyDescent="0.2">
      <c r="A119" s="947" t="s">
        <v>540</v>
      </c>
      <c r="B119" s="947"/>
      <c r="C119" s="947"/>
      <c r="D119" s="947"/>
      <c r="E119" s="947"/>
      <c r="F119" s="947"/>
      <c r="G119" s="947"/>
      <c r="H119" s="947"/>
      <c r="I119" s="947"/>
      <c r="J119" s="947"/>
      <c r="K119" s="948"/>
      <c r="L119" s="76"/>
      <c r="M119" s="380"/>
    </row>
    <row r="120" spans="1:13" ht="12.75" customHeight="1" x14ac:dyDescent="0.2">
      <c r="A120" s="59" t="s">
        <v>655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48" t="s">
        <v>657</v>
      </c>
      <c r="B121" s="948"/>
      <c r="C121" s="948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8"/>
      <c r="I122" s="75"/>
      <c r="J122" s="59"/>
      <c r="K122" s="59"/>
      <c r="L122" s="76"/>
    </row>
    <row r="123" spans="1:13" s="471" customFormat="1" ht="11.25" customHeight="1" x14ac:dyDescent="0.2">
      <c r="A123" s="469"/>
      <c r="B123" s="901" t="s">
        <v>656</v>
      </c>
      <c r="C123" s="902"/>
      <c r="D123" s="901" t="s">
        <v>286</v>
      </c>
      <c r="E123" s="902"/>
      <c r="F123" s="944" t="s">
        <v>112</v>
      </c>
      <c r="G123" s="945"/>
      <c r="H123" s="945"/>
      <c r="I123" s="945"/>
      <c r="J123" s="945"/>
      <c r="K123" s="946"/>
      <c r="L123" s="470" t="s">
        <v>178</v>
      </c>
    </row>
    <row r="124" spans="1:13" ht="11.25" customHeight="1" x14ac:dyDescent="0.2">
      <c r="A124" s="88" t="s">
        <v>870</v>
      </c>
      <c r="B124" s="903"/>
      <c r="C124" s="904"/>
      <c r="D124" s="903"/>
      <c r="E124" s="904"/>
      <c r="F124" s="924" t="s">
        <v>116</v>
      </c>
      <c r="G124" s="925"/>
      <c r="H124" s="336" t="s">
        <v>117</v>
      </c>
      <c r="I124" s="933" t="s">
        <v>118</v>
      </c>
      <c r="J124" s="934"/>
      <c r="K124" s="395" t="s">
        <v>117</v>
      </c>
      <c r="L124" s="337"/>
    </row>
    <row r="125" spans="1:13" ht="11.25" customHeight="1" x14ac:dyDescent="0.2">
      <c r="A125" s="89"/>
      <c r="B125" s="338"/>
      <c r="C125" s="339"/>
      <c r="D125" s="883" t="s">
        <v>119</v>
      </c>
      <c r="E125" s="884"/>
      <c r="F125" s="883" t="s">
        <v>120</v>
      </c>
      <c r="G125" s="884"/>
      <c r="H125" s="340" t="s">
        <v>121</v>
      </c>
      <c r="I125" s="883" t="s">
        <v>170</v>
      </c>
      <c r="J125" s="884"/>
      <c r="K125" s="396" t="s">
        <v>171</v>
      </c>
      <c r="L125" s="90" t="s">
        <v>172</v>
      </c>
    </row>
    <row r="126" spans="1:13" ht="11.25" customHeight="1" x14ac:dyDescent="0.2">
      <c r="A126" s="480" t="s">
        <v>85</v>
      </c>
      <c r="B126" s="890">
        <f>+B127+B167</f>
        <v>0</v>
      </c>
      <c r="C126" s="891"/>
      <c r="D126" s="890">
        <f>+D127+D167</f>
        <v>0</v>
      </c>
      <c r="E126" s="891"/>
      <c r="F126" s="890">
        <f>+F127+F167</f>
        <v>0</v>
      </c>
      <c r="G126" s="891"/>
      <c r="H126" s="415">
        <f t="shared" ref="H126:H186" si="13">IF(D126="",0,IF(D126=0,0,+F126/D126))</f>
        <v>0</v>
      </c>
      <c r="I126" s="890">
        <f>+I127+I167</f>
        <v>0</v>
      </c>
      <c r="J126" s="891"/>
      <c r="K126" s="443" t="e">
        <f>#N/A</f>
        <v>#N/A</v>
      </c>
      <c r="L126" s="418">
        <f>+D126-I126</f>
        <v>0</v>
      </c>
    </row>
    <row r="127" spans="1:13" ht="11.25" customHeight="1" x14ac:dyDescent="0.2">
      <c r="A127" s="411" t="s">
        <v>11</v>
      </c>
      <c r="B127" s="917">
        <f>+B128+B132+B136+B144+B148+B153+B154+B161</f>
        <v>0</v>
      </c>
      <c r="C127" s="918"/>
      <c r="D127" s="917">
        <f>+D128+D132+D136+D144+D148+D153+D154+D161</f>
        <v>0</v>
      </c>
      <c r="E127" s="918"/>
      <c r="F127" s="917">
        <f>+F128+F132+F136+F144+F148+F153+F154+F161</f>
        <v>0</v>
      </c>
      <c r="G127" s="918"/>
      <c r="H127" s="425">
        <f t="shared" si="13"/>
        <v>0</v>
      </c>
      <c r="I127" s="917">
        <f>+I128+I132+I136+I144+I148+I153+I154+I161</f>
        <v>0</v>
      </c>
      <c r="J127" s="918"/>
      <c r="K127" s="425" t="e">
        <f>#N/A</f>
        <v>#N/A</v>
      </c>
      <c r="L127" s="419">
        <f t="shared" ref="L127:L186" si="14">+D127-I127</f>
        <v>0</v>
      </c>
    </row>
    <row r="128" spans="1:13" ht="11.25" customHeight="1" x14ac:dyDescent="0.2">
      <c r="A128" s="410" t="s">
        <v>12</v>
      </c>
      <c r="B128" s="895">
        <f>SUM(B129:C131)</f>
        <v>0</v>
      </c>
      <c r="C128" s="896"/>
      <c r="D128" s="895">
        <f>SUM(D129:E131)</f>
        <v>0</v>
      </c>
      <c r="E128" s="896"/>
      <c r="F128" s="895">
        <f>SUM(F129:G131)</f>
        <v>0</v>
      </c>
      <c r="G128" s="896"/>
      <c r="H128" s="426">
        <f t="shared" si="13"/>
        <v>0</v>
      </c>
      <c r="I128" s="895">
        <f>SUM(I129:J131)</f>
        <v>0</v>
      </c>
      <c r="J128" s="896"/>
      <c r="K128" s="426" t="e">
        <f>#N/A</f>
        <v>#N/A</v>
      </c>
      <c r="L128" s="414">
        <f t="shared" si="14"/>
        <v>0</v>
      </c>
    </row>
    <row r="129" spans="1:12" ht="11.25" customHeight="1" x14ac:dyDescent="0.2">
      <c r="A129" s="68" t="s">
        <v>13</v>
      </c>
      <c r="B129" s="919"/>
      <c r="C129" s="920"/>
      <c r="D129" s="919"/>
      <c r="E129" s="920"/>
      <c r="F129" s="919"/>
      <c r="G129" s="920"/>
      <c r="H129" s="423">
        <f t="shared" si="13"/>
        <v>0</v>
      </c>
      <c r="I129" s="919"/>
      <c r="J129" s="920"/>
      <c r="K129" s="423" t="e">
        <f>#N/A</f>
        <v>#N/A</v>
      </c>
      <c r="L129" s="421">
        <f t="shared" si="14"/>
        <v>0</v>
      </c>
    </row>
    <row r="130" spans="1:12" ht="11.25" customHeight="1" x14ac:dyDescent="0.2">
      <c r="A130" s="68" t="s">
        <v>14</v>
      </c>
      <c r="B130" s="919"/>
      <c r="C130" s="920"/>
      <c r="D130" s="919"/>
      <c r="E130" s="920"/>
      <c r="F130" s="919"/>
      <c r="G130" s="920"/>
      <c r="H130" s="423">
        <f t="shared" si="13"/>
        <v>0</v>
      </c>
      <c r="I130" s="919"/>
      <c r="J130" s="920"/>
      <c r="K130" s="423" t="e">
        <f>#N/A</f>
        <v>#N/A</v>
      </c>
      <c r="L130" s="421">
        <f t="shared" si="14"/>
        <v>0</v>
      </c>
    </row>
    <row r="131" spans="1:12" ht="11.25" customHeight="1" x14ac:dyDescent="0.2">
      <c r="A131" s="68" t="s">
        <v>15</v>
      </c>
      <c r="B131" s="919"/>
      <c r="C131" s="920"/>
      <c r="D131" s="919"/>
      <c r="E131" s="920"/>
      <c r="F131" s="919"/>
      <c r="G131" s="920"/>
      <c r="H131" s="423">
        <f t="shared" si="13"/>
        <v>0</v>
      </c>
      <c r="I131" s="919"/>
      <c r="J131" s="920"/>
      <c r="K131" s="423" t="e">
        <f>#N/A</f>
        <v>#N/A</v>
      </c>
      <c r="L131" s="421">
        <f t="shared" si="14"/>
        <v>0</v>
      </c>
    </row>
    <row r="132" spans="1:12" ht="11.25" customHeight="1" x14ac:dyDescent="0.2">
      <c r="A132" s="410" t="s">
        <v>16</v>
      </c>
      <c r="B132" s="895">
        <f>SUM(B133:C135)</f>
        <v>0</v>
      </c>
      <c r="C132" s="896"/>
      <c r="D132" s="895">
        <f>SUM(D133:E135)</f>
        <v>0</v>
      </c>
      <c r="E132" s="896"/>
      <c r="F132" s="895">
        <f>SUM(F133:G135)</f>
        <v>0</v>
      </c>
      <c r="G132" s="896"/>
      <c r="H132" s="426">
        <f t="shared" si="13"/>
        <v>0</v>
      </c>
      <c r="I132" s="895">
        <f>SUM(I133:J135)</f>
        <v>0</v>
      </c>
      <c r="J132" s="896"/>
      <c r="K132" s="426" t="e">
        <f>#N/A</f>
        <v>#N/A</v>
      </c>
      <c r="L132" s="414">
        <f t="shared" si="14"/>
        <v>0</v>
      </c>
    </row>
    <row r="133" spans="1:12" ht="11.25" customHeight="1" x14ac:dyDescent="0.2">
      <c r="A133" s="68" t="s">
        <v>17</v>
      </c>
      <c r="B133" s="919"/>
      <c r="C133" s="920"/>
      <c r="D133" s="919"/>
      <c r="E133" s="920"/>
      <c r="F133" s="919"/>
      <c r="G133" s="920"/>
      <c r="H133" s="423">
        <f t="shared" si="13"/>
        <v>0</v>
      </c>
      <c r="I133" s="919"/>
      <c r="J133" s="920"/>
      <c r="K133" s="423" t="e">
        <f>#N/A</f>
        <v>#N/A</v>
      </c>
      <c r="L133" s="421">
        <f t="shared" si="14"/>
        <v>0</v>
      </c>
    </row>
    <row r="134" spans="1:12" ht="11.25" customHeight="1" x14ac:dyDescent="0.2">
      <c r="A134" s="68" t="s">
        <v>448</v>
      </c>
      <c r="B134" s="919"/>
      <c r="C134" s="920"/>
      <c r="D134" s="919"/>
      <c r="E134" s="920"/>
      <c r="F134" s="919"/>
      <c r="G134" s="920"/>
      <c r="H134" s="423">
        <f t="shared" si="13"/>
        <v>0</v>
      </c>
      <c r="I134" s="919"/>
      <c r="J134" s="920"/>
      <c r="K134" s="423" t="e">
        <f>#N/A</f>
        <v>#N/A</v>
      </c>
      <c r="L134" s="421">
        <f t="shared" si="14"/>
        <v>0</v>
      </c>
    </row>
    <row r="135" spans="1:12" ht="11.25" customHeight="1" x14ac:dyDescent="0.2">
      <c r="A135" s="68" t="s">
        <v>449</v>
      </c>
      <c r="B135" s="919"/>
      <c r="C135" s="920"/>
      <c r="D135" s="919"/>
      <c r="E135" s="920"/>
      <c r="F135" s="919"/>
      <c r="G135" s="920"/>
      <c r="H135" s="423">
        <f t="shared" si="13"/>
        <v>0</v>
      </c>
      <c r="I135" s="919"/>
      <c r="J135" s="920"/>
      <c r="K135" s="423" t="e">
        <f>#N/A</f>
        <v>#N/A</v>
      </c>
      <c r="L135" s="421">
        <f t="shared" si="14"/>
        <v>0</v>
      </c>
    </row>
    <row r="136" spans="1:12" ht="11.25" customHeight="1" x14ac:dyDescent="0.2">
      <c r="A136" s="410" t="s">
        <v>18</v>
      </c>
      <c r="B136" s="895">
        <f>SUM(B137:C143)</f>
        <v>0</v>
      </c>
      <c r="C136" s="896"/>
      <c r="D136" s="895">
        <f>SUM(D137:E143)</f>
        <v>0</v>
      </c>
      <c r="E136" s="896"/>
      <c r="F136" s="895">
        <f>SUM(F137:G143)</f>
        <v>0</v>
      </c>
      <c r="G136" s="896"/>
      <c r="H136" s="426">
        <f t="shared" si="13"/>
        <v>0</v>
      </c>
      <c r="I136" s="895">
        <f>SUM(I137:J143)</f>
        <v>0</v>
      </c>
      <c r="J136" s="896"/>
      <c r="K136" s="426" t="e">
        <f>#N/A</f>
        <v>#N/A</v>
      </c>
      <c r="L136" s="414">
        <f t="shared" si="14"/>
        <v>0</v>
      </c>
    </row>
    <row r="137" spans="1:12" ht="11.25" customHeight="1" x14ac:dyDescent="0.2">
      <c r="A137" s="68" t="s">
        <v>19</v>
      </c>
      <c r="B137" s="919"/>
      <c r="C137" s="920"/>
      <c r="D137" s="919"/>
      <c r="E137" s="920"/>
      <c r="F137" s="919"/>
      <c r="G137" s="920"/>
      <c r="H137" s="423">
        <f t="shared" si="13"/>
        <v>0</v>
      </c>
      <c r="I137" s="919"/>
      <c r="J137" s="920"/>
      <c r="K137" s="423" t="e">
        <f>#N/A</f>
        <v>#N/A</v>
      </c>
      <c r="L137" s="421">
        <f t="shared" si="14"/>
        <v>0</v>
      </c>
    </row>
    <row r="138" spans="1:12" ht="11.25" customHeight="1" x14ac:dyDescent="0.2">
      <c r="A138" s="68" t="s">
        <v>20</v>
      </c>
      <c r="B138" s="919"/>
      <c r="C138" s="920"/>
      <c r="D138" s="919"/>
      <c r="E138" s="920"/>
      <c r="F138" s="919"/>
      <c r="G138" s="920"/>
      <c r="H138" s="423">
        <f t="shared" si="13"/>
        <v>0</v>
      </c>
      <c r="I138" s="919"/>
      <c r="J138" s="920"/>
      <c r="K138" s="423" t="e">
        <f>#N/A</f>
        <v>#N/A</v>
      </c>
      <c r="L138" s="421">
        <f t="shared" si="14"/>
        <v>0</v>
      </c>
    </row>
    <row r="139" spans="1:12" ht="11.25" customHeight="1" x14ac:dyDescent="0.2">
      <c r="A139" s="68" t="s">
        <v>21</v>
      </c>
      <c r="B139" s="919"/>
      <c r="C139" s="920"/>
      <c r="D139" s="919"/>
      <c r="E139" s="920"/>
      <c r="F139" s="919"/>
      <c r="G139" s="920"/>
      <c r="H139" s="423">
        <f t="shared" si="13"/>
        <v>0</v>
      </c>
      <c r="I139" s="919"/>
      <c r="J139" s="920"/>
      <c r="K139" s="423" t="e">
        <f>#N/A</f>
        <v>#N/A</v>
      </c>
      <c r="L139" s="421">
        <f t="shared" si="14"/>
        <v>0</v>
      </c>
    </row>
    <row r="140" spans="1:12" ht="10.5" customHeight="1" x14ac:dyDescent="0.2">
      <c r="A140" s="68" t="s">
        <v>122</v>
      </c>
      <c r="B140" s="919"/>
      <c r="C140" s="920"/>
      <c r="D140" s="919"/>
      <c r="E140" s="920"/>
      <c r="F140" s="919"/>
      <c r="G140" s="920"/>
      <c r="H140" s="423">
        <f t="shared" si="13"/>
        <v>0</v>
      </c>
      <c r="I140" s="919"/>
      <c r="J140" s="920"/>
      <c r="K140" s="423" t="e">
        <f>#N/A</f>
        <v>#N/A</v>
      </c>
      <c r="L140" s="421">
        <f t="shared" si="14"/>
        <v>0</v>
      </c>
    </row>
    <row r="141" spans="1:12" ht="23.25" customHeight="1" x14ac:dyDescent="0.2">
      <c r="A141" s="446" t="s">
        <v>482</v>
      </c>
      <c r="B141" s="951"/>
      <c r="C141" s="952"/>
      <c r="D141" s="951"/>
      <c r="E141" s="952"/>
      <c r="F141" s="951"/>
      <c r="G141" s="952"/>
      <c r="H141" s="447">
        <f t="shared" si="13"/>
        <v>0</v>
      </c>
      <c r="I141" s="951"/>
      <c r="J141" s="952"/>
      <c r="K141" s="447" t="e">
        <f>#N/A</f>
        <v>#N/A</v>
      </c>
      <c r="L141" s="448">
        <f t="shared" si="14"/>
        <v>0</v>
      </c>
    </row>
    <row r="142" spans="1:12" ht="11.25" customHeight="1" x14ac:dyDescent="0.2">
      <c r="A142" s="94" t="s">
        <v>483</v>
      </c>
      <c r="B142" s="919"/>
      <c r="C142" s="920"/>
      <c r="D142" s="919"/>
      <c r="E142" s="920"/>
      <c r="F142" s="919"/>
      <c r="G142" s="920"/>
      <c r="H142" s="423">
        <f t="shared" si="13"/>
        <v>0</v>
      </c>
      <c r="I142" s="919"/>
      <c r="J142" s="920"/>
      <c r="K142" s="423" t="e">
        <f>#N/A</f>
        <v>#N/A</v>
      </c>
      <c r="L142" s="421">
        <f t="shared" si="14"/>
        <v>0</v>
      </c>
    </row>
    <row r="143" spans="1:12" ht="11.25" customHeight="1" x14ac:dyDescent="0.2">
      <c r="A143" s="68" t="s">
        <v>22</v>
      </c>
      <c r="B143" s="919"/>
      <c r="C143" s="920"/>
      <c r="D143" s="919"/>
      <c r="E143" s="920"/>
      <c r="F143" s="919"/>
      <c r="G143" s="920"/>
      <c r="H143" s="423">
        <f t="shared" si="13"/>
        <v>0</v>
      </c>
      <c r="I143" s="919"/>
      <c r="J143" s="920"/>
      <c r="K143" s="423" t="e">
        <f>#N/A</f>
        <v>#N/A</v>
      </c>
      <c r="L143" s="421">
        <f t="shared" si="14"/>
        <v>0</v>
      </c>
    </row>
    <row r="144" spans="1:12" ht="11.25" customHeight="1" x14ac:dyDescent="0.2">
      <c r="A144" s="410" t="s">
        <v>23</v>
      </c>
      <c r="B144" s="895">
        <f>SUM(B145:C147)</f>
        <v>0</v>
      </c>
      <c r="C144" s="896"/>
      <c r="D144" s="895">
        <f>SUM(D145:E147)</f>
        <v>0</v>
      </c>
      <c r="E144" s="896"/>
      <c r="F144" s="895">
        <f>SUM(F145:G147)</f>
        <v>0</v>
      </c>
      <c r="G144" s="896"/>
      <c r="H144" s="426">
        <f t="shared" si="13"/>
        <v>0</v>
      </c>
      <c r="I144" s="895">
        <f>SUM(I145:J147)</f>
        <v>0</v>
      </c>
      <c r="J144" s="896"/>
      <c r="K144" s="426" t="e">
        <f>#N/A</f>
        <v>#N/A</v>
      </c>
      <c r="L144" s="414">
        <f t="shared" si="14"/>
        <v>0</v>
      </c>
    </row>
    <row r="145" spans="1:12" ht="11.25" customHeight="1" x14ac:dyDescent="0.2">
      <c r="A145" s="68" t="s">
        <v>24</v>
      </c>
      <c r="B145" s="919"/>
      <c r="C145" s="920"/>
      <c r="D145" s="919"/>
      <c r="E145" s="920"/>
      <c r="F145" s="919"/>
      <c r="G145" s="920"/>
      <c r="H145" s="423">
        <f t="shared" si="13"/>
        <v>0</v>
      </c>
      <c r="I145" s="919"/>
      <c r="J145" s="920"/>
      <c r="K145" s="423" t="e">
        <f>#N/A</f>
        <v>#N/A</v>
      </c>
      <c r="L145" s="421">
        <f t="shared" si="14"/>
        <v>0</v>
      </c>
    </row>
    <row r="146" spans="1:12" ht="11.25" customHeight="1" x14ac:dyDescent="0.2">
      <c r="A146" s="68" t="s">
        <v>25</v>
      </c>
      <c r="B146" s="919"/>
      <c r="C146" s="920"/>
      <c r="D146" s="919"/>
      <c r="E146" s="920"/>
      <c r="F146" s="919"/>
      <c r="G146" s="920"/>
      <c r="H146" s="423">
        <f t="shared" si="13"/>
        <v>0</v>
      </c>
      <c r="I146" s="919"/>
      <c r="J146" s="920"/>
      <c r="K146" s="423" t="e">
        <f>#N/A</f>
        <v>#N/A</v>
      </c>
      <c r="L146" s="421">
        <f t="shared" si="14"/>
        <v>0</v>
      </c>
    </row>
    <row r="147" spans="1:12" ht="11.25" customHeight="1" x14ac:dyDescent="0.2">
      <c r="A147" s="68" t="s">
        <v>26</v>
      </c>
      <c r="B147" s="919"/>
      <c r="C147" s="920"/>
      <c r="D147" s="919"/>
      <c r="E147" s="920"/>
      <c r="F147" s="919"/>
      <c r="G147" s="920"/>
      <c r="H147" s="423">
        <f t="shared" si="13"/>
        <v>0</v>
      </c>
      <c r="I147" s="919"/>
      <c r="J147" s="920"/>
      <c r="K147" s="423" t="e">
        <f>#N/A</f>
        <v>#N/A</v>
      </c>
      <c r="L147" s="421">
        <f t="shared" si="14"/>
        <v>0</v>
      </c>
    </row>
    <row r="148" spans="1:12" ht="11.25" customHeight="1" x14ac:dyDescent="0.2">
      <c r="A148" s="410" t="s">
        <v>27</v>
      </c>
      <c r="B148" s="895">
        <f>SUM(B149:C152)</f>
        <v>0</v>
      </c>
      <c r="C148" s="896"/>
      <c r="D148" s="895">
        <f>SUM(D149:E152)</f>
        <v>0</v>
      </c>
      <c r="E148" s="896"/>
      <c r="F148" s="895">
        <f>SUM(F149:G152)</f>
        <v>0</v>
      </c>
      <c r="G148" s="896"/>
      <c r="H148" s="426">
        <f t="shared" si="13"/>
        <v>0</v>
      </c>
      <c r="I148" s="895">
        <f>SUM(I149:J152)</f>
        <v>0</v>
      </c>
      <c r="J148" s="896"/>
      <c r="K148" s="426" t="e">
        <f>#N/A</f>
        <v>#N/A</v>
      </c>
      <c r="L148" s="414">
        <f t="shared" si="14"/>
        <v>0</v>
      </c>
    </row>
    <row r="149" spans="1:12" ht="11.25" customHeight="1" x14ac:dyDescent="0.2">
      <c r="A149" s="68" t="s">
        <v>484</v>
      </c>
      <c r="B149" s="919"/>
      <c r="C149" s="920"/>
      <c r="D149" s="919"/>
      <c r="E149" s="920"/>
      <c r="F149" s="919"/>
      <c r="G149" s="920"/>
      <c r="H149" s="423">
        <f t="shared" si="13"/>
        <v>0</v>
      </c>
      <c r="I149" s="919"/>
      <c r="J149" s="920"/>
      <c r="K149" s="423" t="e">
        <f>#N/A</f>
        <v>#N/A</v>
      </c>
      <c r="L149" s="421">
        <f t="shared" si="14"/>
        <v>0</v>
      </c>
    </row>
    <row r="150" spans="1:12" ht="11.25" customHeight="1" x14ac:dyDescent="0.2">
      <c r="A150" s="68" t="s">
        <v>28</v>
      </c>
      <c r="B150" s="919"/>
      <c r="C150" s="920"/>
      <c r="D150" s="919"/>
      <c r="E150" s="920"/>
      <c r="F150" s="919"/>
      <c r="G150" s="920"/>
      <c r="H150" s="423">
        <f t="shared" si="13"/>
        <v>0</v>
      </c>
      <c r="I150" s="919"/>
      <c r="J150" s="920"/>
      <c r="K150" s="423" t="e">
        <f>#N/A</f>
        <v>#N/A</v>
      </c>
      <c r="L150" s="421">
        <f t="shared" si="14"/>
        <v>0</v>
      </c>
    </row>
    <row r="151" spans="1:12" ht="11.25" customHeight="1" x14ac:dyDescent="0.2">
      <c r="A151" s="68" t="s">
        <v>29</v>
      </c>
      <c r="B151" s="919"/>
      <c r="C151" s="920"/>
      <c r="D151" s="919"/>
      <c r="E151" s="920"/>
      <c r="F151" s="919"/>
      <c r="G151" s="920"/>
      <c r="H151" s="423">
        <f t="shared" si="13"/>
        <v>0</v>
      </c>
      <c r="I151" s="919"/>
      <c r="J151" s="920"/>
      <c r="K151" s="423" t="e">
        <f>#N/A</f>
        <v>#N/A</v>
      </c>
      <c r="L151" s="421">
        <f t="shared" si="14"/>
        <v>0</v>
      </c>
    </row>
    <row r="152" spans="1:12" ht="11.25" customHeight="1" x14ac:dyDescent="0.2">
      <c r="A152" s="69" t="s">
        <v>30</v>
      </c>
      <c r="B152" s="919"/>
      <c r="C152" s="920"/>
      <c r="D152" s="919"/>
      <c r="E152" s="920"/>
      <c r="F152" s="919"/>
      <c r="G152" s="920"/>
      <c r="H152" s="423">
        <f t="shared" si="13"/>
        <v>0</v>
      </c>
      <c r="I152" s="919"/>
      <c r="J152" s="920"/>
      <c r="K152" s="423" t="e">
        <f>#N/A</f>
        <v>#N/A</v>
      </c>
      <c r="L152" s="421">
        <f t="shared" si="14"/>
        <v>0</v>
      </c>
    </row>
    <row r="153" spans="1:12" ht="11.25" customHeight="1" x14ac:dyDescent="0.2">
      <c r="A153" s="410" t="s">
        <v>31</v>
      </c>
      <c r="B153" s="919"/>
      <c r="C153" s="920"/>
      <c r="D153" s="919"/>
      <c r="E153" s="920"/>
      <c r="F153" s="919"/>
      <c r="G153" s="920"/>
      <c r="H153" s="426">
        <f t="shared" si="13"/>
        <v>0</v>
      </c>
      <c r="I153" s="919"/>
      <c r="J153" s="920"/>
      <c r="K153" s="426" t="e">
        <f>#N/A</f>
        <v>#N/A</v>
      </c>
      <c r="L153" s="414">
        <f t="shared" si="14"/>
        <v>0</v>
      </c>
    </row>
    <row r="154" spans="1:12" ht="11.25" customHeight="1" x14ac:dyDescent="0.2">
      <c r="A154" s="410" t="s">
        <v>32</v>
      </c>
      <c r="B154" s="895">
        <f>SUM(B155:C160)</f>
        <v>0</v>
      </c>
      <c r="C154" s="896"/>
      <c r="D154" s="895">
        <f>SUM(D155:E160)</f>
        <v>0</v>
      </c>
      <c r="E154" s="896"/>
      <c r="F154" s="895">
        <f>SUM(F155:G160)</f>
        <v>0</v>
      </c>
      <c r="G154" s="896"/>
      <c r="H154" s="426">
        <f t="shared" si="13"/>
        <v>0</v>
      </c>
      <c r="I154" s="895">
        <f>SUM(I155:J160)</f>
        <v>0</v>
      </c>
      <c r="J154" s="896"/>
      <c r="K154" s="426" t="e">
        <f>#N/A</f>
        <v>#N/A</v>
      </c>
      <c r="L154" s="414">
        <f t="shared" si="14"/>
        <v>0</v>
      </c>
    </row>
    <row r="155" spans="1:12" ht="11.25" customHeight="1" x14ac:dyDescent="0.2">
      <c r="A155" s="68" t="s">
        <v>33</v>
      </c>
      <c r="B155" s="919"/>
      <c r="C155" s="920"/>
      <c r="D155" s="919"/>
      <c r="E155" s="920"/>
      <c r="F155" s="919"/>
      <c r="G155" s="920"/>
      <c r="H155" s="423">
        <f t="shared" si="13"/>
        <v>0</v>
      </c>
      <c r="I155" s="919"/>
      <c r="J155" s="920"/>
      <c r="K155" s="423" t="e">
        <f>#N/A</f>
        <v>#N/A</v>
      </c>
      <c r="L155" s="421">
        <f t="shared" si="14"/>
        <v>0</v>
      </c>
    </row>
    <row r="156" spans="1:12" ht="11.25" customHeight="1" x14ac:dyDescent="0.2">
      <c r="A156" s="68" t="s">
        <v>34</v>
      </c>
      <c r="B156" s="919"/>
      <c r="C156" s="920"/>
      <c r="D156" s="919"/>
      <c r="E156" s="920"/>
      <c r="F156" s="919"/>
      <c r="G156" s="920"/>
      <c r="H156" s="423">
        <f t="shared" si="13"/>
        <v>0</v>
      </c>
      <c r="I156" s="919"/>
      <c r="J156" s="920"/>
      <c r="K156" s="423" t="e">
        <f>#N/A</f>
        <v>#N/A</v>
      </c>
      <c r="L156" s="421">
        <f t="shared" si="14"/>
        <v>0</v>
      </c>
    </row>
    <row r="157" spans="1:12" ht="11.25" customHeight="1" x14ac:dyDescent="0.2">
      <c r="A157" s="68" t="s">
        <v>35</v>
      </c>
      <c r="B157" s="919"/>
      <c r="C157" s="920"/>
      <c r="D157" s="919"/>
      <c r="E157" s="920"/>
      <c r="F157" s="919"/>
      <c r="G157" s="920"/>
      <c r="H157" s="423">
        <f t="shared" si="13"/>
        <v>0</v>
      </c>
      <c r="I157" s="919"/>
      <c r="J157" s="920"/>
      <c r="K157" s="423" t="e">
        <f>#N/A</f>
        <v>#N/A</v>
      </c>
      <c r="L157" s="421">
        <f t="shared" si="14"/>
        <v>0</v>
      </c>
    </row>
    <row r="158" spans="1:12" ht="11.25" customHeight="1" x14ac:dyDescent="0.2">
      <c r="A158" s="68" t="s">
        <v>36</v>
      </c>
      <c r="B158" s="919"/>
      <c r="C158" s="920"/>
      <c r="D158" s="919"/>
      <c r="E158" s="920"/>
      <c r="F158" s="919"/>
      <c r="G158" s="920"/>
      <c r="H158" s="423">
        <f t="shared" si="13"/>
        <v>0</v>
      </c>
      <c r="I158" s="919"/>
      <c r="J158" s="920"/>
      <c r="K158" s="423" t="e">
        <f>#N/A</f>
        <v>#N/A</v>
      </c>
      <c r="L158" s="421">
        <f t="shared" si="14"/>
        <v>0</v>
      </c>
    </row>
    <row r="159" spans="1:12" ht="11.25" customHeight="1" x14ac:dyDescent="0.2">
      <c r="A159" s="68" t="s">
        <v>37</v>
      </c>
      <c r="B159" s="919"/>
      <c r="C159" s="920"/>
      <c r="D159" s="919"/>
      <c r="E159" s="920"/>
      <c r="F159" s="919"/>
      <c r="G159" s="920"/>
      <c r="H159" s="423">
        <f t="shared" si="13"/>
        <v>0</v>
      </c>
      <c r="I159" s="919"/>
      <c r="J159" s="920"/>
      <c r="K159" s="423" t="e">
        <f>#N/A</f>
        <v>#N/A</v>
      </c>
      <c r="L159" s="421">
        <f t="shared" si="14"/>
        <v>0</v>
      </c>
    </row>
    <row r="160" spans="1:12" ht="11.25" customHeight="1" x14ac:dyDescent="0.2">
      <c r="A160" s="475" t="s">
        <v>38</v>
      </c>
      <c r="B160" s="919"/>
      <c r="C160" s="920"/>
      <c r="D160" s="919"/>
      <c r="E160" s="920"/>
      <c r="F160" s="919"/>
      <c r="G160" s="920"/>
      <c r="H160" s="423">
        <f t="shared" si="13"/>
        <v>0</v>
      </c>
      <c r="I160" s="919"/>
      <c r="J160" s="920"/>
      <c r="K160" s="423" t="e">
        <f>#N/A</f>
        <v>#N/A</v>
      </c>
      <c r="L160" s="421">
        <f t="shared" si="14"/>
        <v>0</v>
      </c>
    </row>
    <row r="161" spans="1:12" ht="11.25" customHeight="1" x14ac:dyDescent="0.2">
      <c r="A161" s="410" t="s">
        <v>39</v>
      </c>
      <c r="B161" s="895">
        <f>SUM(B162:C166)</f>
        <v>0</v>
      </c>
      <c r="C161" s="896"/>
      <c r="D161" s="895">
        <f>SUM(D162:E166)</f>
        <v>0</v>
      </c>
      <c r="E161" s="896"/>
      <c r="F161" s="895">
        <f>SUM(F162:G166)</f>
        <v>0</v>
      </c>
      <c r="G161" s="896"/>
      <c r="H161" s="426">
        <f t="shared" si="13"/>
        <v>0</v>
      </c>
      <c r="I161" s="895">
        <f>SUM(I162:J166)</f>
        <v>0</v>
      </c>
      <c r="J161" s="896"/>
      <c r="K161" s="426" t="e">
        <f>#N/A</f>
        <v>#N/A</v>
      </c>
      <c r="L161" s="414">
        <f t="shared" si="14"/>
        <v>0</v>
      </c>
    </row>
    <row r="162" spans="1:12" ht="11.25" customHeight="1" x14ac:dyDescent="0.2">
      <c r="A162" s="68" t="s">
        <v>40</v>
      </c>
      <c r="B162" s="919"/>
      <c r="C162" s="920"/>
      <c r="D162" s="919"/>
      <c r="E162" s="920"/>
      <c r="F162" s="919"/>
      <c r="G162" s="920"/>
      <c r="H162" s="423">
        <f t="shared" si="13"/>
        <v>0</v>
      </c>
      <c r="I162" s="919"/>
      <c r="J162" s="920"/>
      <c r="K162" s="423" t="e">
        <f>#N/A</f>
        <v>#N/A</v>
      </c>
      <c r="L162" s="421">
        <f t="shared" si="14"/>
        <v>0</v>
      </c>
    </row>
    <row r="163" spans="1:12" ht="11.25" customHeight="1" x14ac:dyDescent="0.2">
      <c r="A163" s="68" t="s">
        <v>41</v>
      </c>
      <c r="B163" s="919"/>
      <c r="C163" s="920"/>
      <c r="D163" s="919"/>
      <c r="E163" s="920"/>
      <c r="F163" s="919"/>
      <c r="G163" s="920"/>
      <c r="H163" s="423">
        <f t="shared" si="13"/>
        <v>0</v>
      </c>
      <c r="I163" s="919"/>
      <c r="J163" s="920"/>
      <c r="K163" s="423" t="e">
        <f>#N/A</f>
        <v>#N/A</v>
      </c>
      <c r="L163" s="421">
        <f t="shared" si="14"/>
        <v>0</v>
      </c>
    </row>
    <row r="164" spans="1:12" ht="11.25" customHeight="1" x14ac:dyDescent="0.2">
      <c r="A164" s="68" t="s">
        <v>42</v>
      </c>
      <c r="B164" s="919"/>
      <c r="C164" s="920"/>
      <c r="D164" s="919"/>
      <c r="E164" s="920"/>
      <c r="F164" s="919"/>
      <c r="G164" s="920"/>
      <c r="H164" s="423">
        <f t="shared" si="13"/>
        <v>0</v>
      </c>
      <c r="I164" s="919"/>
      <c r="J164" s="920"/>
      <c r="K164" s="423" t="e">
        <f>#N/A</f>
        <v>#N/A</v>
      </c>
      <c r="L164" s="421">
        <f t="shared" si="14"/>
        <v>0</v>
      </c>
    </row>
    <row r="165" spans="1:12" ht="24" customHeight="1" x14ac:dyDescent="0.2">
      <c r="A165" s="446" t="s">
        <v>485</v>
      </c>
      <c r="B165" s="951"/>
      <c r="C165" s="952"/>
      <c r="D165" s="951"/>
      <c r="E165" s="952"/>
      <c r="F165" s="951"/>
      <c r="G165" s="952"/>
      <c r="H165" s="447">
        <f t="shared" si="13"/>
        <v>0</v>
      </c>
      <c r="I165" s="951"/>
      <c r="J165" s="952"/>
      <c r="K165" s="447" t="e">
        <f>#N/A</f>
        <v>#N/A</v>
      </c>
      <c r="L165" s="448">
        <f t="shared" si="14"/>
        <v>0</v>
      </c>
    </row>
    <row r="166" spans="1:12" ht="11.25" customHeight="1" x14ac:dyDescent="0.2">
      <c r="A166" s="475" t="s">
        <v>57</v>
      </c>
      <c r="B166" s="919"/>
      <c r="C166" s="920"/>
      <c r="D166" s="919"/>
      <c r="E166" s="920"/>
      <c r="F166" s="919"/>
      <c r="G166" s="920"/>
      <c r="H166" s="423">
        <f t="shared" si="13"/>
        <v>0</v>
      </c>
      <c r="I166" s="919"/>
      <c r="J166" s="920"/>
      <c r="K166" s="423" t="e">
        <f>#N/A</f>
        <v>#N/A</v>
      </c>
      <c r="L166" s="421">
        <f t="shared" si="14"/>
        <v>0</v>
      </c>
    </row>
    <row r="167" spans="1:12" ht="11.25" customHeight="1" x14ac:dyDescent="0.2">
      <c r="A167" s="411" t="s">
        <v>43</v>
      </c>
      <c r="B167" s="917">
        <f>+B168+B171+B174+B175+B183</f>
        <v>0</v>
      </c>
      <c r="C167" s="918"/>
      <c r="D167" s="917">
        <f>+D168+D171+D174+D175+D183</f>
        <v>0</v>
      </c>
      <c r="E167" s="918"/>
      <c r="F167" s="917">
        <f>+F168+F171+F174+F175+F183</f>
        <v>0</v>
      </c>
      <c r="G167" s="918"/>
      <c r="H167" s="425">
        <f t="shared" si="13"/>
        <v>0</v>
      </c>
      <c r="I167" s="917">
        <f>+I168+I171+I174+I175+I183</f>
        <v>0</v>
      </c>
      <c r="J167" s="918"/>
      <c r="K167" s="425" t="e">
        <f>#N/A</f>
        <v>#N/A</v>
      </c>
      <c r="L167" s="419">
        <f t="shared" si="14"/>
        <v>0</v>
      </c>
    </row>
    <row r="168" spans="1:12" ht="11.25" customHeight="1" x14ac:dyDescent="0.2">
      <c r="A168" s="410" t="s">
        <v>44</v>
      </c>
      <c r="B168" s="895">
        <f>SUM(B169:C170)</f>
        <v>0</v>
      </c>
      <c r="C168" s="896"/>
      <c r="D168" s="895">
        <f>SUM(D169:E170)</f>
        <v>0</v>
      </c>
      <c r="E168" s="896"/>
      <c r="F168" s="895">
        <f>SUM(F169:G170)</f>
        <v>0</v>
      </c>
      <c r="G168" s="896"/>
      <c r="H168" s="426">
        <f t="shared" si="13"/>
        <v>0</v>
      </c>
      <c r="I168" s="895">
        <f>SUM(I169:J170)</f>
        <v>0</v>
      </c>
      <c r="J168" s="896"/>
      <c r="K168" s="426" t="e">
        <f>#N/A</f>
        <v>#N/A</v>
      </c>
      <c r="L168" s="414">
        <f t="shared" si="14"/>
        <v>0</v>
      </c>
    </row>
    <row r="169" spans="1:12" ht="11.25" customHeight="1" x14ac:dyDescent="0.2">
      <c r="A169" s="68" t="s">
        <v>45</v>
      </c>
      <c r="B169" s="919"/>
      <c r="C169" s="920"/>
      <c r="D169" s="919"/>
      <c r="E169" s="920"/>
      <c r="F169" s="919"/>
      <c r="G169" s="920"/>
      <c r="H169" s="423">
        <f t="shared" si="13"/>
        <v>0</v>
      </c>
      <c r="I169" s="919"/>
      <c r="J169" s="920"/>
      <c r="K169" s="423" t="e">
        <f>#N/A</f>
        <v>#N/A</v>
      </c>
      <c r="L169" s="421">
        <f t="shared" si="14"/>
        <v>0</v>
      </c>
    </row>
    <row r="170" spans="1:12" ht="11.25" customHeight="1" x14ac:dyDescent="0.2">
      <c r="A170" s="68" t="s">
        <v>46</v>
      </c>
      <c r="B170" s="919"/>
      <c r="C170" s="920"/>
      <c r="D170" s="919"/>
      <c r="E170" s="920"/>
      <c r="F170" s="919"/>
      <c r="G170" s="920"/>
      <c r="H170" s="423">
        <f t="shared" si="13"/>
        <v>0</v>
      </c>
      <c r="I170" s="919"/>
      <c r="J170" s="920"/>
      <c r="K170" s="423" t="e">
        <f>#N/A</f>
        <v>#N/A</v>
      </c>
      <c r="L170" s="421">
        <f t="shared" si="14"/>
        <v>0</v>
      </c>
    </row>
    <row r="171" spans="1:12" ht="11.25" customHeight="1" x14ac:dyDescent="0.2">
      <c r="A171" s="410" t="s">
        <v>47</v>
      </c>
      <c r="B171" s="895">
        <f>SUM(B172:C173)</f>
        <v>0</v>
      </c>
      <c r="C171" s="896"/>
      <c r="D171" s="895">
        <f>SUM(D172:E173)</f>
        <v>0</v>
      </c>
      <c r="E171" s="896"/>
      <c r="F171" s="895">
        <f>SUM(F172:G173)</f>
        <v>0</v>
      </c>
      <c r="G171" s="896"/>
      <c r="H171" s="426">
        <f t="shared" si="13"/>
        <v>0</v>
      </c>
      <c r="I171" s="895">
        <f>SUM(I172:J173)</f>
        <v>0</v>
      </c>
      <c r="J171" s="896"/>
      <c r="K171" s="426" t="e">
        <f>#N/A</f>
        <v>#N/A</v>
      </c>
      <c r="L171" s="414">
        <f t="shared" si="14"/>
        <v>0</v>
      </c>
    </row>
    <row r="172" spans="1:12" ht="11.25" customHeight="1" x14ac:dyDescent="0.2">
      <c r="A172" s="68" t="s">
        <v>48</v>
      </c>
      <c r="B172" s="919"/>
      <c r="C172" s="920"/>
      <c r="D172" s="919"/>
      <c r="E172" s="920"/>
      <c r="F172" s="919"/>
      <c r="G172" s="920"/>
      <c r="H172" s="423">
        <f t="shared" si="13"/>
        <v>0</v>
      </c>
      <c r="I172" s="919"/>
      <c r="J172" s="920"/>
      <c r="K172" s="423" t="e">
        <f>#N/A</f>
        <v>#N/A</v>
      </c>
      <c r="L172" s="421">
        <f t="shared" si="14"/>
        <v>0</v>
      </c>
    </row>
    <row r="173" spans="1:12" ht="11.25" customHeight="1" x14ac:dyDescent="0.2">
      <c r="A173" s="68" t="s">
        <v>49</v>
      </c>
      <c r="B173" s="919"/>
      <c r="C173" s="920"/>
      <c r="D173" s="919"/>
      <c r="E173" s="920"/>
      <c r="F173" s="919"/>
      <c r="G173" s="920"/>
      <c r="H173" s="423">
        <f t="shared" si="13"/>
        <v>0</v>
      </c>
      <c r="I173" s="919"/>
      <c r="J173" s="920"/>
      <c r="K173" s="423" t="e">
        <f>#N/A</f>
        <v>#N/A</v>
      </c>
      <c r="L173" s="421">
        <f t="shared" si="14"/>
        <v>0</v>
      </c>
    </row>
    <row r="174" spans="1:12" ht="11.25" customHeight="1" x14ac:dyDescent="0.2">
      <c r="A174" s="410" t="s">
        <v>50</v>
      </c>
      <c r="B174" s="953"/>
      <c r="C174" s="954"/>
      <c r="D174" s="953"/>
      <c r="E174" s="954"/>
      <c r="F174" s="953"/>
      <c r="G174" s="954"/>
      <c r="H174" s="426">
        <f t="shared" si="13"/>
        <v>0</v>
      </c>
      <c r="I174" s="953"/>
      <c r="J174" s="954"/>
      <c r="K174" s="426" t="e">
        <f>#N/A</f>
        <v>#N/A</v>
      </c>
      <c r="L174" s="414">
        <f t="shared" si="14"/>
        <v>0</v>
      </c>
    </row>
    <row r="175" spans="1:12" ht="11.25" customHeight="1" x14ac:dyDescent="0.2">
      <c r="A175" s="410" t="s">
        <v>51</v>
      </c>
      <c r="B175" s="895">
        <f>SUM(B176:C182)</f>
        <v>0</v>
      </c>
      <c r="C175" s="896"/>
      <c r="D175" s="895">
        <f>SUM(D176:E182)</f>
        <v>0</v>
      </c>
      <c r="E175" s="896"/>
      <c r="F175" s="895">
        <f>SUM(F176:G182)</f>
        <v>0</v>
      </c>
      <c r="G175" s="896"/>
      <c r="H175" s="426">
        <f t="shared" si="13"/>
        <v>0</v>
      </c>
      <c r="I175" s="895">
        <f>SUM(I176:J182)</f>
        <v>0</v>
      </c>
      <c r="J175" s="896"/>
      <c r="K175" s="426" t="e">
        <f>#N/A</f>
        <v>#N/A</v>
      </c>
      <c r="L175" s="414">
        <f t="shared" si="14"/>
        <v>0</v>
      </c>
    </row>
    <row r="176" spans="1:12" ht="11.25" customHeight="1" x14ac:dyDescent="0.2">
      <c r="A176" s="68" t="s">
        <v>33</v>
      </c>
      <c r="B176" s="919"/>
      <c r="C176" s="920"/>
      <c r="D176" s="919"/>
      <c r="E176" s="920"/>
      <c r="F176" s="919"/>
      <c r="G176" s="920"/>
      <c r="H176" s="423">
        <f t="shared" si="13"/>
        <v>0</v>
      </c>
      <c r="I176" s="919"/>
      <c r="J176" s="920"/>
      <c r="K176" s="423" t="e">
        <f>#N/A</f>
        <v>#N/A</v>
      </c>
      <c r="L176" s="421">
        <f t="shared" si="14"/>
        <v>0</v>
      </c>
    </row>
    <row r="177" spans="1:12" ht="11.25" customHeight="1" x14ac:dyDescent="0.2">
      <c r="A177" s="68" t="s">
        <v>34</v>
      </c>
      <c r="B177" s="919"/>
      <c r="C177" s="920"/>
      <c r="D177" s="919"/>
      <c r="E177" s="920"/>
      <c r="F177" s="919"/>
      <c r="G177" s="920"/>
      <c r="H177" s="423">
        <f t="shared" si="13"/>
        <v>0</v>
      </c>
      <c r="I177" s="919"/>
      <c r="J177" s="920"/>
      <c r="K177" s="423" t="e">
        <f>#N/A</f>
        <v>#N/A</v>
      </c>
      <c r="L177" s="421">
        <f t="shared" si="14"/>
        <v>0</v>
      </c>
    </row>
    <row r="178" spans="1:12" ht="11.25" customHeight="1" x14ac:dyDescent="0.2">
      <c r="A178" s="68" t="s">
        <v>35</v>
      </c>
      <c r="B178" s="919"/>
      <c r="C178" s="920"/>
      <c r="D178" s="919"/>
      <c r="E178" s="920"/>
      <c r="F178" s="919"/>
      <c r="G178" s="920"/>
      <c r="H178" s="423">
        <f t="shared" si="13"/>
        <v>0</v>
      </c>
      <c r="I178" s="919"/>
      <c r="J178" s="920"/>
      <c r="K178" s="423" t="e">
        <f>#N/A</f>
        <v>#N/A</v>
      </c>
      <c r="L178" s="421">
        <f t="shared" si="14"/>
        <v>0</v>
      </c>
    </row>
    <row r="179" spans="1:12" ht="11.25" customHeight="1" x14ac:dyDescent="0.2">
      <c r="A179" s="68" t="s">
        <v>36</v>
      </c>
      <c r="B179" s="919"/>
      <c r="C179" s="920"/>
      <c r="D179" s="919"/>
      <c r="E179" s="920"/>
      <c r="F179" s="919"/>
      <c r="G179" s="920"/>
      <c r="H179" s="423">
        <f t="shared" si="13"/>
        <v>0</v>
      </c>
      <c r="I179" s="919"/>
      <c r="J179" s="920"/>
      <c r="K179" s="423" t="e">
        <f>#N/A</f>
        <v>#N/A</v>
      </c>
      <c r="L179" s="421">
        <f t="shared" si="14"/>
        <v>0</v>
      </c>
    </row>
    <row r="180" spans="1:12" ht="11.25" customHeight="1" x14ac:dyDescent="0.2">
      <c r="A180" s="70" t="s">
        <v>52</v>
      </c>
      <c r="B180" s="919"/>
      <c r="C180" s="920"/>
      <c r="D180" s="919"/>
      <c r="E180" s="920"/>
      <c r="F180" s="919"/>
      <c r="G180" s="920"/>
      <c r="H180" s="423">
        <f t="shared" si="13"/>
        <v>0</v>
      </c>
      <c r="I180" s="919"/>
      <c r="J180" s="920"/>
      <c r="K180" s="423" t="e">
        <f>#N/A</f>
        <v>#N/A</v>
      </c>
      <c r="L180" s="421">
        <f t="shared" si="14"/>
        <v>0</v>
      </c>
    </row>
    <row r="181" spans="1:12" ht="11.25" customHeight="1" x14ac:dyDescent="0.2">
      <c r="A181" s="70" t="s">
        <v>37</v>
      </c>
      <c r="B181" s="919"/>
      <c r="C181" s="920"/>
      <c r="D181" s="919"/>
      <c r="E181" s="920"/>
      <c r="F181" s="919"/>
      <c r="G181" s="920"/>
      <c r="H181" s="423">
        <f t="shared" si="13"/>
        <v>0</v>
      </c>
      <c r="I181" s="919"/>
      <c r="J181" s="920"/>
      <c r="K181" s="423" t="e">
        <f>#N/A</f>
        <v>#N/A</v>
      </c>
      <c r="L181" s="421">
        <f t="shared" si="14"/>
        <v>0</v>
      </c>
    </row>
    <row r="182" spans="1:12" ht="11.25" customHeight="1" x14ac:dyDescent="0.2">
      <c r="A182" s="70" t="s">
        <v>38</v>
      </c>
      <c r="B182" s="919"/>
      <c r="C182" s="920"/>
      <c r="D182" s="919"/>
      <c r="E182" s="920"/>
      <c r="F182" s="919"/>
      <c r="G182" s="920"/>
      <c r="H182" s="423">
        <f t="shared" si="13"/>
        <v>0</v>
      </c>
      <c r="I182" s="919"/>
      <c r="J182" s="920"/>
      <c r="K182" s="423" t="e">
        <f>#N/A</f>
        <v>#N/A</v>
      </c>
      <c r="L182" s="421">
        <f t="shared" si="14"/>
        <v>0</v>
      </c>
    </row>
    <row r="183" spans="1:12" ht="11.25" customHeight="1" x14ac:dyDescent="0.2">
      <c r="A183" s="410" t="s">
        <v>53</v>
      </c>
      <c r="B183" s="895">
        <f>SUM(B184:C186)</f>
        <v>0</v>
      </c>
      <c r="C183" s="896"/>
      <c r="D183" s="895">
        <f>SUM(D184:E186)</f>
        <v>0</v>
      </c>
      <c r="E183" s="896"/>
      <c r="F183" s="895">
        <f>SUM(F184:G186)</f>
        <v>0</v>
      </c>
      <c r="G183" s="896"/>
      <c r="H183" s="426">
        <f t="shared" si="13"/>
        <v>0</v>
      </c>
      <c r="I183" s="895">
        <f>SUM(I184:J186)</f>
        <v>0</v>
      </c>
      <c r="J183" s="896"/>
      <c r="K183" s="426" t="e">
        <f>#N/A</f>
        <v>#N/A</v>
      </c>
      <c r="L183" s="414">
        <f t="shared" si="14"/>
        <v>0</v>
      </c>
    </row>
    <row r="184" spans="1:12" ht="11.25" customHeight="1" x14ac:dyDescent="0.2">
      <c r="A184" s="68" t="s">
        <v>54</v>
      </c>
      <c r="B184" s="919"/>
      <c r="C184" s="920"/>
      <c r="D184" s="919"/>
      <c r="E184" s="920"/>
      <c r="F184" s="919"/>
      <c r="G184" s="920"/>
      <c r="H184" s="423">
        <f t="shared" si="13"/>
        <v>0</v>
      </c>
      <c r="I184" s="919"/>
      <c r="J184" s="920"/>
      <c r="K184" s="423" t="e">
        <f>#N/A</f>
        <v>#N/A</v>
      </c>
      <c r="L184" s="421">
        <f t="shared" si="14"/>
        <v>0</v>
      </c>
    </row>
    <row r="185" spans="1:12" ht="11.25" customHeight="1" x14ac:dyDescent="0.2">
      <c r="A185" s="71" t="s">
        <v>55</v>
      </c>
      <c r="B185" s="919"/>
      <c r="C185" s="920"/>
      <c r="D185" s="919"/>
      <c r="E185" s="920"/>
      <c r="F185" s="919"/>
      <c r="G185" s="920"/>
      <c r="H185" s="423">
        <f t="shared" si="13"/>
        <v>0</v>
      </c>
      <c r="I185" s="919"/>
      <c r="J185" s="920"/>
      <c r="K185" s="423" t="e">
        <f>#N/A</f>
        <v>#N/A</v>
      </c>
      <c r="L185" s="421">
        <f t="shared" si="14"/>
        <v>0</v>
      </c>
    </row>
    <row r="186" spans="1:12" ht="15" customHeight="1" x14ac:dyDescent="0.2">
      <c r="A186" s="72" t="s">
        <v>56</v>
      </c>
      <c r="B186" s="955"/>
      <c r="C186" s="956"/>
      <c r="D186" s="955"/>
      <c r="E186" s="956"/>
      <c r="F186" s="955"/>
      <c r="G186" s="956"/>
      <c r="H186" s="437">
        <f t="shared" si="13"/>
        <v>0</v>
      </c>
      <c r="I186" s="955"/>
      <c r="J186" s="956"/>
      <c r="K186" s="437" t="e">
        <f>#N/A</f>
        <v>#N/A</v>
      </c>
      <c r="L186" s="445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973" t="s">
        <v>871</v>
      </c>
      <c r="B188" s="881" t="s">
        <v>844</v>
      </c>
      <c r="C188" s="881" t="s">
        <v>288</v>
      </c>
      <c r="D188" s="877" t="s">
        <v>175</v>
      </c>
      <c r="E188" s="878"/>
      <c r="F188" s="887" t="s">
        <v>178</v>
      </c>
      <c r="G188" s="879" t="s">
        <v>176</v>
      </c>
      <c r="H188" s="880"/>
      <c r="I188" s="887" t="s">
        <v>178</v>
      </c>
      <c r="J188" s="881" t="s">
        <v>713</v>
      </c>
      <c r="K188" s="964" t="s">
        <v>433</v>
      </c>
      <c r="L188" s="965"/>
    </row>
    <row r="189" spans="1:12" ht="26.25" customHeight="1" x14ac:dyDescent="0.2">
      <c r="A189" s="974"/>
      <c r="B189" s="882"/>
      <c r="C189" s="882"/>
      <c r="D189" s="881" t="s">
        <v>116</v>
      </c>
      <c r="E189" s="344" t="s">
        <v>876</v>
      </c>
      <c r="F189" s="888"/>
      <c r="G189" s="881" t="s">
        <v>116</v>
      </c>
      <c r="H189" s="344" t="s">
        <v>876</v>
      </c>
      <c r="I189" s="888"/>
      <c r="J189" s="882"/>
      <c r="K189" s="966"/>
      <c r="L189" s="967"/>
    </row>
    <row r="190" spans="1:12" ht="11.25" customHeight="1" x14ac:dyDescent="0.2">
      <c r="A190" s="975"/>
      <c r="B190" s="350" t="s">
        <v>179</v>
      </c>
      <c r="C190" s="350" t="s">
        <v>180</v>
      </c>
      <c r="D190" s="889"/>
      <c r="E190" s="350" t="s">
        <v>279</v>
      </c>
      <c r="F190" s="351" t="s">
        <v>877</v>
      </c>
      <c r="G190" s="889"/>
      <c r="H190" s="347" t="s">
        <v>182</v>
      </c>
      <c r="I190" s="351" t="s">
        <v>878</v>
      </c>
      <c r="J190" s="347" t="s">
        <v>441</v>
      </c>
      <c r="K190" s="962" t="s">
        <v>442</v>
      </c>
      <c r="L190" s="963"/>
    </row>
    <row r="191" spans="1:12" ht="11.25" customHeight="1" x14ac:dyDescent="0.2">
      <c r="A191" s="433" t="s">
        <v>99</v>
      </c>
      <c r="B191" s="439">
        <f>+B192+B196</f>
        <v>0</v>
      </c>
      <c r="C191" s="439" t="e">
        <f>#N/A</f>
        <v>#N/A</v>
      </c>
      <c r="D191" s="439" t="e">
        <f>#N/A</f>
        <v>#N/A</v>
      </c>
      <c r="E191" s="439" t="e">
        <f>#N/A</f>
        <v>#N/A</v>
      </c>
      <c r="F191" s="454" t="e">
        <f>#N/A</f>
        <v>#N/A</v>
      </c>
      <c r="G191" s="439" t="e">
        <f>#N/A</f>
        <v>#N/A</v>
      </c>
      <c r="H191" s="439" t="e">
        <f>#N/A</f>
        <v>#N/A</v>
      </c>
      <c r="I191" s="454" t="e">
        <f>#N/A</f>
        <v>#N/A</v>
      </c>
      <c r="J191" s="439" t="e">
        <f>#N/A</f>
        <v>#N/A</v>
      </c>
      <c r="K191" s="960">
        <f>+K192+K196</f>
        <v>0</v>
      </c>
      <c r="L191" s="961"/>
    </row>
    <row r="192" spans="1:12" ht="11.25" customHeight="1" x14ac:dyDescent="0.2">
      <c r="A192" s="429" t="s">
        <v>89</v>
      </c>
      <c r="B192" s="414">
        <f>SUM(B193:B195)</f>
        <v>0</v>
      </c>
      <c r="C192" s="414" t="e">
        <f>#N/A</f>
        <v>#N/A</v>
      </c>
      <c r="D192" s="414" t="e">
        <f>#N/A</f>
        <v>#N/A</v>
      </c>
      <c r="E192" s="414" t="e">
        <f>#N/A</f>
        <v>#N/A</v>
      </c>
      <c r="F192" s="414" t="e">
        <f>#N/A</f>
        <v>#N/A</v>
      </c>
      <c r="G192" s="414" t="e">
        <f>#N/A</f>
        <v>#N/A</v>
      </c>
      <c r="H192" s="414" t="e">
        <f>#N/A</f>
        <v>#N/A</v>
      </c>
      <c r="I192" s="414" t="e">
        <f>#N/A</f>
        <v>#N/A</v>
      </c>
      <c r="J192" s="414" t="e">
        <f>#N/A</f>
        <v>#N/A</v>
      </c>
      <c r="K192" s="959">
        <f>SUM(K193:K195)</f>
        <v>0</v>
      </c>
      <c r="L192" s="959"/>
    </row>
    <row r="193" spans="1:12" ht="11.25" customHeight="1" x14ac:dyDescent="0.2">
      <c r="A193" s="97" t="s">
        <v>90</v>
      </c>
      <c r="B193" s="465"/>
      <c r="C193" s="457"/>
      <c r="D193" s="465"/>
      <c r="E193" s="457"/>
      <c r="F193" s="436" t="e">
        <f>#N/A</f>
        <v>#N/A</v>
      </c>
      <c r="G193" s="457"/>
      <c r="H193" s="465"/>
      <c r="I193" s="421" t="e">
        <f>#N/A</f>
        <v>#N/A</v>
      </c>
      <c r="J193" s="457"/>
      <c r="K193" s="893"/>
      <c r="L193" s="894"/>
    </row>
    <row r="194" spans="1:12" ht="11.25" customHeight="1" x14ac:dyDescent="0.2">
      <c r="A194" s="97" t="s">
        <v>91</v>
      </c>
      <c r="B194" s="465"/>
      <c r="C194" s="457"/>
      <c r="D194" s="465"/>
      <c r="E194" s="457"/>
      <c r="F194" s="436" t="e">
        <f>#N/A</f>
        <v>#N/A</v>
      </c>
      <c r="G194" s="457"/>
      <c r="H194" s="465"/>
      <c r="I194" s="421" t="e">
        <f>#N/A</f>
        <v>#N/A</v>
      </c>
      <c r="J194" s="457"/>
      <c r="K194" s="893"/>
      <c r="L194" s="894"/>
    </row>
    <row r="195" spans="1:12" ht="11.25" customHeight="1" x14ac:dyDescent="0.2">
      <c r="A195" s="97" t="s">
        <v>92</v>
      </c>
      <c r="B195" s="465"/>
      <c r="C195" s="457"/>
      <c r="D195" s="465"/>
      <c r="E195" s="457"/>
      <c r="F195" s="436" t="e">
        <f>#N/A</f>
        <v>#N/A</v>
      </c>
      <c r="G195" s="457"/>
      <c r="H195" s="465"/>
      <c r="I195" s="421" t="e">
        <f>#N/A</f>
        <v>#N/A</v>
      </c>
      <c r="J195" s="457"/>
      <c r="K195" s="893"/>
      <c r="L195" s="894"/>
    </row>
    <row r="196" spans="1:12" ht="11.25" customHeight="1" x14ac:dyDescent="0.2">
      <c r="A196" s="429" t="s">
        <v>93</v>
      </c>
      <c r="B196" s="414">
        <f>SUM(B197:B199)</f>
        <v>0</v>
      </c>
      <c r="C196" s="414">
        <f>SUM(C197:C199)</f>
        <v>0</v>
      </c>
      <c r="D196" s="414">
        <f>SUM(D197:D199)</f>
        <v>0</v>
      </c>
      <c r="E196" s="414">
        <f>SUM(E197:E199)</f>
        <v>0</v>
      </c>
      <c r="F196" s="414" t="e">
        <f>#N/A</f>
        <v>#N/A</v>
      </c>
      <c r="G196" s="414">
        <f>SUM(G197:G199)</f>
        <v>0</v>
      </c>
      <c r="H196" s="414">
        <f>SUM(H197:H199)</f>
        <v>0</v>
      </c>
      <c r="I196" s="414" t="e">
        <f>#N/A</f>
        <v>#N/A</v>
      </c>
      <c r="J196" s="414">
        <f>SUM(J197:J199)</f>
        <v>0</v>
      </c>
      <c r="K196" s="959">
        <f>SUM(K197:K199)</f>
        <v>0</v>
      </c>
      <c r="L196" s="959"/>
    </row>
    <row r="197" spans="1:12" ht="11.25" customHeight="1" x14ac:dyDescent="0.2">
      <c r="A197" s="97" t="s">
        <v>94</v>
      </c>
      <c r="B197" s="465"/>
      <c r="C197" s="457"/>
      <c r="D197" s="465"/>
      <c r="E197" s="457"/>
      <c r="F197" s="436" t="e">
        <f>#N/A</f>
        <v>#N/A</v>
      </c>
      <c r="G197" s="457"/>
      <c r="H197" s="465"/>
      <c r="I197" s="421" t="e">
        <f>#N/A</f>
        <v>#N/A</v>
      </c>
      <c r="J197" s="457"/>
      <c r="K197" s="893"/>
      <c r="L197" s="894"/>
    </row>
    <row r="198" spans="1:12" ht="11.25" customHeight="1" x14ac:dyDescent="0.2">
      <c r="A198" s="97" t="s">
        <v>95</v>
      </c>
      <c r="B198" s="465"/>
      <c r="C198" s="457"/>
      <c r="D198" s="465"/>
      <c r="E198" s="457"/>
      <c r="F198" s="436" t="e">
        <f>#N/A</f>
        <v>#N/A</v>
      </c>
      <c r="G198" s="457"/>
      <c r="H198" s="465"/>
      <c r="I198" s="421" t="e">
        <f>#N/A</f>
        <v>#N/A</v>
      </c>
      <c r="J198" s="457"/>
      <c r="K198" s="893"/>
      <c r="L198" s="894"/>
    </row>
    <row r="199" spans="1:12" ht="11.25" customHeight="1" x14ac:dyDescent="0.2">
      <c r="A199" s="383" t="s">
        <v>96</v>
      </c>
      <c r="B199" s="466"/>
      <c r="C199" s="467"/>
      <c r="D199" s="466"/>
      <c r="E199" s="467"/>
      <c r="F199" s="455" t="e">
        <f>#N/A</f>
        <v>#N/A</v>
      </c>
      <c r="G199" s="467"/>
      <c r="H199" s="466"/>
      <c r="I199" s="445" t="e">
        <f>#N/A</f>
        <v>#N/A</v>
      </c>
      <c r="J199" s="467"/>
      <c r="K199" s="957"/>
      <c r="L199" s="958"/>
    </row>
  </sheetData>
  <sheetProtection password="C236" sheet="1" formatColumns="0" selectLockedCells="1"/>
  <dataConsolidate/>
  <mergeCells count="632">
    <mergeCell ref="I79:J79"/>
    <mergeCell ref="B82:C82"/>
    <mergeCell ref="D82:E82"/>
    <mergeCell ref="F82:G82"/>
    <mergeCell ref="I82:J82"/>
    <mergeCell ref="D80:E80"/>
    <mergeCell ref="I80:J80"/>
    <mergeCell ref="B81:C81"/>
    <mergeCell ref="D81:E81"/>
    <mergeCell ref="A7:L7"/>
    <mergeCell ref="A188:A190"/>
    <mergeCell ref="C188:C189"/>
    <mergeCell ref="B188:B189"/>
    <mergeCell ref="D189:D190"/>
    <mergeCell ref="H91:H92"/>
    <mergeCell ref="I90:I92"/>
    <mergeCell ref="K90:L92"/>
    <mergeCell ref="K93:L93"/>
    <mergeCell ref="D90:E90"/>
    <mergeCell ref="F73:G73"/>
    <mergeCell ref="I73:J73"/>
    <mergeCell ref="D72:E72"/>
    <mergeCell ref="F72:G72"/>
    <mergeCell ref="I72:J72"/>
    <mergeCell ref="I74:J74"/>
    <mergeCell ref="D71:E71"/>
    <mergeCell ref="F71:G71"/>
    <mergeCell ref="I71:J71"/>
    <mergeCell ref="B72:C72"/>
    <mergeCell ref="B76:C76"/>
    <mergeCell ref="D76:E76"/>
    <mergeCell ref="F76:G76"/>
    <mergeCell ref="I76:J76"/>
    <mergeCell ref="B73:C73"/>
    <mergeCell ref="D73:E73"/>
    <mergeCell ref="F65:G65"/>
    <mergeCell ref="I65:J65"/>
    <mergeCell ref="F81:G81"/>
    <mergeCell ref="I81:J81"/>
    <mergeCell ref="I77:J77"/>
    <mergeCell ref="B78:C78"/>
    <mergeCell ref="D78:E78"/>
    <mergeCell ref="F78:G78"/>
    <mergeCell ref="I78:J78"/>
    <mergeCell ref="B71:C71"/>
    <mergeCell ref="B62:C62"/>
    <mergeCell ref="D62:E62"/>
    <mergeCell ref="F62:G62"/>
    <mergeCell ref="I62:J62"/>
    <mergeCell ref="B64:C64"/>
    <mergeCell ref="D64:E64"/>
    <mergeCell ref="F64:G64"/>
    <mergeCell ref="I64:J64"/>
    <mergeCell ref="B68:C68"/>
    <mergeCell ref="D68:E68"/>
    <mergeCell ref="F68:G68"/>
    <mergeCell ref="I68:J68"/>
    <mergeCell ref="B69:C69"/>
    <mergeCell ref="D69:E69"/>
    <mergeCell ref="F69:G69"/>
    <mergeCell ref="F59:G59"/>
    <mergeCell ref="I59:J59"/>
    <mergeCell ref="B58:C58"/>
    <mergeCell ref="D58:E58"/>
    <mergeCell ref="F58:G58"/>
    <mergeCell ref="I58:J58"/>
    <mergeCell ref="F55:G55"/>
    <mergeCell ref="I55:J55"/>
    <mergeCell ref="B57:C57"/>
    <mergeCell ref="D57:E57"/>
    <mergeCell ref="F57:G57"/>
    <mergeCell ref="I57:J57"/>
    <mergeCell ref="B56:C56"/>
    <mergeCell ref="D56:E56"/>
    <mergeCell ref="F56:G56"/>
    <mergeCell ref="I56:J56"/>
    <mergeCell ref="I54:J54"/>
    <mergeCell ref="F54:G54"/>
    <mergeCell ref="D54:E54"/>
    <mergeCell ref="B54:C54"/>
    <mergeCell ref="B55:C55"/>
    <mergeCell ref="D55:E55"/>
    <mergeCell ref="B52:C52"/>
    <mergeCell ref="D52:E52"/>
    <mergeCell ref="F52:G52"/>
    <mergeCell ref="I52:J52"/>
    <mergeCell ref="B53:C53"/>
    <mergeCell ref="D53:E53"/>
    <mergeCell ref="F53:G53"/>
    <mergeCell ref="I53:J53"/>
    <mergeCell ref="B51:C51"/>
    <mergeCell ref="D51:E51"/>
    <mergeCell ref="F51:G51"/>
    <mergeCell ref="I51:J51"/>
    <mergeCell ref="F48:G48"/>
    <mergeCell ref="I48:J48"/>
    <mergeCell ref="B50:C50"/>
    <mergeCell ref="D50:E50"/>
    <mergeCell ref="F50:G50"/>
    <mergeCell ref="I50:J50"/>
    <mergeCell ref="B49:C49"/>
    <mergeCell ref="D49:E49"/>
    <mergeCell ref="F49:G49"/>
    <mergeCell ref="I49:J49"/>
    <mergeCell ref="B48:C48"/>
    <mergeCell ref="D48:E48"/>
    <mergeCell ref="B46:C46"/>
    <mergeCell ref="D46:E46"/>
    <mergeCell ref="F46:G46"/>
    <mergeCell ref="I46:J46"/>
    <mergeCell ref="B47:C47"/>
    <mergeCell ref="D47:E47"/>
    <mergeCell ref="F47:G47"/>
    <mergeCell ref="I47:J47"/>
    <mergeCell ref="F41:G41"/>
    <mergeCell ref="I41:J41"/>
    <mergeCell ref="B45:C45"/>
    <mergeCell ref="D45:E45"/>
    <mergeCell ref="F45:G45"/>
    <mergeCell ref="I45:J45"/>
    <mergeCell ref="B42:C42"/>
    <mergeCell ref="D42:E42"/>
    <mergeCell ref="F42:G42"/>
    <mergeCell ref="I42:J42"/>
    <mergeCell ref="B40:C40"/>
    <mergeCell ref="D40:E40"/>
    <mergeCell ref="F40:G40"/>
    <mergeCell ref="I40:J40"/>
    <mergeCell ref="B41:C41"/>
    <mergeCell ref="D41:E41"/>
    <mergeCell ref="B38:C38"/>
    <mergeCell ref="D38:E38"/>
    <mergeCell ref="F38:G38"/>
    <mergeCell ref="I38:J38"/>
    <mergeCell ref="B39:C39"/>
    <mergeCell ref="D39:E39"/>
    <mergeCell ref="F39:G39"/>
    <mergeCell ref="I39:J39"/>
    <mergeCell ref="B36:C36"/>
    <mergeCell ref="D36:E36"/>
    <mergeCell ref="F36:G36"/>
    <mergeCell ref="I36:J36"/>
    <mergeCell ref="B37:C37"/>
    <mergeCell ref="D37:E37"/>
    <mergeCell ref="F37:G37"/>
    <mergeCell ref="I37:J37"/>
    <mergeCell ref="B30:C30"/>
    <mergeCell ref="D30:E30"/>
    <mergeCell ref="F30:G30"/>
    <mergeCell ref="I30:J30"/>
    <mergeCell ref="F32:G32"/>
    <mergeCell ref="I32:J32"/>
    <mergeCell ref="D28:E28"/>
    <mergeCell ref="F28:G28"/>
    <mergeCell ref="I28:J28"/>
    <mergeCell ref="B29:C29"/>
    <mergeCell ref="D29:E29"/>
    <mergeCell ref="F29:G29"/>
    <mergeCell ref="I29:J29"/>
    <mergeCell ref="B26:C26"/>
    <mergeCell ref="D26:E26"/>
    <mergeCell ref="B70:C70"/>
    <mergeCell ref="F26:G26"/>
    <mergeCell ref="I26:J26"/>
    <mergeCell ref="B27:C27"/>
    <mergeCell ref="D27:E27"/>
    <mergeCell ref="F27:G27"/>
    <mergeCell ref="I27:J27"/>
    <mergeCell ref="B28:C28"/>
    <mergeCell ref="B24:C24"/>
    <mergeCell ref="D24:E24"/>
    <mergeCell ref="F24:G24"/>
    <mergeCell ref="I24:J24"/>
    <mergeCell ref="B25:C25"/>
    <mergeCell ref="D25:E25"/>
    <mergeCell ref="F25:G25"/>
    <mergeCell ref="I25:J25"/>
    <mergeCell ref="D74:E74"/>
    <mergeCell ref="B74:C74"/>
    <mergeCell ref="B20:C20"/>
    <mergeCell ref="D20:E20"/>
    <mergeCell ref="F20:G20"/>
    <mergeCell ref="I20:J20"/>
    <mergeCell ref="B21:C21"/>
    <mergeCell ref="D21:E21"/>
    <mergeCell ref="B22:C22"/>
    <mergeCell ref="D22:E22"/>
    <mergeCell ref="B66:C66"/>
    <mergeCell ref="D66:E66"/>
    <mergeCell ref="F66:G66"/>
    <mergeCell ref="I66:J66"/>
    <mergeCell ref="B67:C67"/>
    <mergeCell ref="D67:E67"/>
    <mergeCell ref="F67:G67"/>
    <mergeCell ref="I67:J67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I69:J69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B33:C33"/>
    <mergeCell ref="D33:E33"/>
    <mergeCell ref="F33:G33"/>
    <mergeCell ref="I33:J33"/>
    <mergeCell ref="B34:C34"/>
    <mergeCell ref="D34:E34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B43:C43"/>
    <mergeCell ref="D43:E43"/>
    <mergeCell ref="F43:G43"/>
    <mergeCell ref="I43:J43"/>
    <mergeCell ref="B44:C44"/>
    <mergeCell ref="D44:E44"/>
    <mergeCell ref="F44:G44"/>
    <mergeCell ref="I44:J44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I188:I189"/>
    <mergeCell ref="K190:L190"/>
    <mergeCell ref="K188:L189"/>
    <mergeCell ref="F34:G34"/>
    <mergeCell ref="I34:J34"/>
    <mergeCell ref="F18:G18"/>
    <mergeCell ref="I18:J18"/>
    <mergeCell ref="F74:G74"/>
    <mergeCell ref="F22:G22"/>
    <mergeCell ref="I22:J22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85:C85"/>
    <mergeCell ref="I85:J85"/>
    <mergeCell ref="K99:L99"/>
    <mergeCell ref="B128:C128"/>
    <mergeCell ref="D128:E128"/>
    <mergeCell ref="F128:G128"/>
    <mergeCell ref="I128:J128"/>
    <mergeCell ref="K101:L101"/>
    <mergeCell ref="K108:L108"/>
    <mergeCell ref="G90:H90"/>
    <mergeCell ref="D86:E86"/>
    <mergeCell ref="B123:C124"/>
    <mergeCell ref="D123:E124"/>
    <mergeCell ref="F123:K123"/>
    <mergeCell ref="F124:G124"/>
    <mergeCell ref="I124:J124"/>
    <mergeCell ref="A119:K119"/>
    <mergeCell ref="A121:C121"/>
    <mergeCell ref="J90:J92"/>
    <mergeCell ref="G91:G93"/>
    <mergeCell ref="B126:C126"/>
    <mergeCell ref="D126:E126"/>
    <mergeCell ref="F126:G126"/>
    <mergeCell ref="I126:J126"/>
    <mergeCell ref="F80:G80"/>
    <mergeCell ref="B127:C127"/>
    <mergeCell ref="D127:E127"/>
    <mergeCell ref="F127:G127"/>
    <mergeCell ref="I127:J127"/>
    <mergeCell ref="I87:J87"/>
    <mergeCell ref="K97:L97"/>
    <mergeCell ref="K98:L98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B87:C87"/>
    <mergeCell ref="D85:E85"/>
    <mergeCell ref="D87:E87"/>
    <mergeCell ref="B75:C75"/>
    <mergeCell ref="K96:L96"/>
    <mergeCell ref="K95:L95"/>
    <mergeCell ref="K94:L94"/>
    <mergeCell ref="I88:J88"/>
    <mergeCell ref="I86:J86"/>
    <mergeCell ref="F87:G87"/>
    <mergeCell ref="D88:E88"/>
    <mergeCell ref="F84:G84"/>
    <mergeCell ref="F86:G86"/>
    <mergeCell ref="F75:G75"/>
    <mergeCell ref="B77:C77"/>
    <mergeCell ref="D77:E77"/>
    <mergeCell ref="F77:G77"/>
    <mergeCell ref="B79:C79"/>
    <mergeCell ref="D79:E79"/>
    <mergeCell ref="F79:G79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D12:E12"/>
    <mergeCell ref="I75:J75"/>
    <mergeCell ref="D13:E13"/>
    <mergeCell ref="B16:C16"/>
    <mergeCell ref="B15:C15"/>
    <mergeCell ref="B14:C14"/>
    <mergeCell ref="B13:C13"/>
    <mergeCell ref="D14:E14"/>
    <mergeCell ref="D15:E15"/>
    <mergeCell ref="D16:E16"/>
    <mergeCell ref="B80:C80"/>
    <mergeCell ref="A4:K4"/>
    <mergeCell ref="F11:G11"/>
    <mergeCell ref="A5:K5"/>
    <mergeCell ref="A6:K6"/>
    <mergeCell ref="F85:G85"/>
    <mergeCell ref="F10:K10"/>
    <mergeCell ref="I11:J11"/>
    <mergeCell ref="I12:J12"/>
    <mergeCell ref="I84:J84"/>
    <mergeCell ref="B17:C17"/>
    <mergeCell ref="D17:E17"/>
    <mergeCell ref="F17:G17"/>
    <mergeCell ref="I17:J17"/>
    <mergeCell ref="B18:C18"/>
    <mergeCell ref="D18:E18"/>
    <mergeCell ref="F13:G13"/>
    <mergeCell ref="F14:G14"/>
    <mergeCell ref="F15:G15"/>
    <mergeCell ref="F16:G16"/>
    <mergeCell ref="I13:J13"/>
    <mergeCell ref="I14:J14"/>
    <mergeCell ref="I15:J15"/>
    <mergeCell ref="I16:J16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K107:L107"/>
    <mergeCell ref="K116:L116"/>
    <mergeCell ref="K118:L118"/>
    <mergeCell ref="K112:L112"/>
    <mergeCell ref="K114:L114"/>
    <mergeCell ref="K115:L115"/>
    <mergeCell ref="K113:L113"/>
    <mergeCell ref="K109:L109"/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topLeftCell="A3" zoomScaleNormal="100" workbookViewId="0">
      <selection activeCell="A3" sqref="A3:M3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3.5703125" style="82" bestFit="1" customWidth="1"/>
    <col min="6" max="6" width="9.7109375" style="82" customWidth="1"/>
    <col min="7" max="8" width="12.42578125" style="82" bestFit="1" customWidth="1"/>
    <col min="9" max="9" width="13.5703125" style="82" bestFit="1" customWidth="1"/>
    <col min="10" max="10" width="9.7109375" style="82" customWidth="1"/>
    <col min="11" max="11" width="12.42578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124</v>
      </c>
    </row>
    <row r="2" spans="1:13" ht="11.25" customHeight="1" x14ac:dyDescent="0.2">
      <c r="A2" s="62"/>
    </row>
    <row r="3" spans="1:13" ht="12.75" x14ac:dyDescent="0.2">
      <c r="A3" s="989" t="s">
        <v>1037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989"/>
    </row>
    <row r="4" spans="1:13" ht="12.75" x14ac:dyDescent="0.2">
      <c r="A4" s="990" t="s">
        <v>108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</row>
    <row r="5" spans="1:13" ht="12.75" x14ac:dyDescent="0.2">
      <c r="A5" s="991" t="s">
        <v>185</v>
      </c>
      <c r="B5" s="991"/>
      <c r="C5" s="991"/>
      <c r="D5" s="991"/>
      <c r="E5" s="991"/>
      <c r="F5" s="991"/>
      <c r="G5" s="991"/>
      <c r="H5" s="991"/>
      <c r="I5" s="991"/>
      <c r="J5" s="991"/>
      <c r="K5" s="991"/>
      <c r="L5" s="991"/>
      <c r="M5" s="991"/>
    </row>
    <row r="6" spans="1:13" ht="12.75" x14ac:dyDescent="0.2">
      <c r="A6" s="992" t="s">
        <v>110</v>
      </c>
      <c r="B6" s="992"/>
      <c r="C6" s="992"/>
      <c r="D6" s="992"/>
      <c r="E6" s="992"/>
      <c r="F6" s="992"/>
      <c r="G6" s="992"/>
      <c r="H6" s="992"/>
      <c r="I6" s="992"/>
      <c r="J6" s="992"/>
      <c r="K6" s="992"/>
      <c r="L6" s="992"/>
      <c r="M6" s="992"/>
    </row>
    <row r="7" spans="1:13" ht="12.75" x14ac:dyDescent="0.2">
      <c r="A7" s="989" t="s">
        <v>1038</v>
      </c>
      <c r="B7" s="989"/>
      <c r="C7" s="989"/>
      <c r="D7" s="989"/>
      <c r="E7" s="989"/>
      <c r="F7" s="989"/>
      <c r="G7" s="989"/>
      <c r="H7" s="989"/>
      <c r="I7" s="989"/>
      <c r="J7" s="989"/>
      <c r="K7" s="989"/>
      <c r="L7" s="989"/>
      <c r="M7" s="989"/>
    </row>
    <row r="8" spans="1:13" ht="12.75" x14ac:dyDescent="0.2">
      <c r="A8" s="993"/>
      <c r="B8" s="993"/>
      <c r="C8" s="993"/>
      <c r="D8" s="993"/>
      <c r="E8" s="993"/>
      <c r="F8" s="993"/>
      <c r="G8" s="993"/>
      <c r="H8" s="993"/>
      <c r="I8" s="993"/>
      <c r="J8" s="993"/>
      <c r="K8" s="993"/>
      <c r="L8" s="993"/>
      <c r="M8" s="83"/>
    </row>
    <row r="9" spans="1:13" ht="12.75" x14ac:dyDescent="0.2">
      <c r="A9" s="65" t="s">
        <v>455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541</v>
      </c>
    </row>
    <row r="10" spans="1:13" ht="18" customHeight="1" x14ac:dyDescent="0.2">
      <c r="A10" s="994" t="s">
        <v>186</v>
      </c>
      <c r="B10" s="710" t="s">
        <v>174</v>
      </c>
      <c r="C10" s="710" t="s">
        <v>174</v>
      </c>
      <c r="D10" s="983" t="s">
        <v>175</v>
      </c>
      <c r="E10" s="984"/>
      <c r="F10" s="985"/>
      <c r="G10" s="887" t="s">
        <v>178</v>
      </c>
      <c r="H10" s="977" t="s">
        <v>176</v>
      </c>
      <c r="I10" s="978"/>
      <c r="J10" s="979"/>
      <c r="K10" s="887" t="s">
        <v>178</v>
      </c>
      <c r="L10" s="980" t="s">
        <v>880</v>
      </c>
      <c r="M10" s="83"/>
    </row>
    <row r="11" spans="1:13" ht="26.25" customHeight="1" x14ac:dyDescent="0.2">
      <c r="A11" s="995"/>
      <c r="B11" s="711" t="s">
        <v>114</v>
      </c>
      <c r="C11" s="711" t="s">
        <v>115</v>
      </c>
      <c r="D11" s="986" t="s">
        <v>116</v>
      </c>
      <c r="E11" s="710" t="s">
        <v>118</v>
      </c>
      <c r="F11" s="710" t="s">
        <v>117</v>
      </c>
      <c r="G11" s="888"/>
      <c r="H11" s="986" t="s">
        <v>116</v>
      </c>
      <c r="I11" s="710" t="s">
        <v>118</v>
      </c>
      <c r="J11" s="710" t="s">
        <v>117</v>
      </c>
      <c r="K11" s="888"/>
      <c r="L11" s="981"/>
      <c r="M11" s="83"/>
    </row>
    <row r="12" spans="1:13" s="64" customFormat="1" ht="24" customHeight="1" x14ac:dyDescent="0.2">
      <c r="A12" s="996"/>
      <c r="B12" s="352"/>
      <c r="C12" s="353" t="s">
        <v>119</v>
      </c>
      <c r="D12" s="987"/>
      <c r="E12" s="353" t="s">
        <v>120</v>
      </c>
      <c r="F12" s="353" t="s">
        <v>62</v>
      </c>
      <c r="G12" s="91" t="s">
        <v>363</v>
      </c>
      <c r="H12" s="987"/>
      <c r="I12" s="353" t="s">
        <v>179</v>
      </c>
      <c r="J12" s="353" t="s">
        <v>881</v>
      </c>
      <c r="K12" s="91" t="s">
        <v>879</v>
      </c>
      <c r="L12" s="982"/>
    </row>
    <row r="13" spans="1:13" s="64" customFormat="1" ht="12.75" x14ac:dyDescent="0.2">
      <c r="A13" s="483" t="s">
        <v>263</v>
      </c>
      <c r="B13" s="485">
        <f>+B14+B18+B22+B26+B39+B44+B49+B53+B59+B65+B73+B79+B88+B92+B97+B102+B106+B110+B117+B122+B131+B134+B141+B148+B152+B158+B165+B170+B179+B180</f>
        <v>18451486</v>
      </c>
      <c r="C13" s="485">
        <f>+C14+C18+C22+C26+C39+C44+C49+C53+C59+C65+C73+C79+C88+C92+C97+C102+C106+C110+C117+C122+C131+C134+C141+C148+C152+C158+C165+C170+C179+C180</f>
        <v>18451485.999999996</v>
      </c>
      <c r="D13" s="485">
        <f>+D14+D18+D22+D26+D39+D44+D49+D53+D59+D65+D73+D79+D88+D92+D97+D102+D106+D110+D117+D122+D131+D134+D141+D148+D152+D158+D165+D170+D179+D180</f>
        <v>2066500.62</v>
      </c>
      <c r="E13" s="485">
        <f>+E14+E18+E22+E26+E39+E44+E49+E53+E59+E65+E73+E79+E88+E92+E97+E102+E106+E110+E117+E122+E131+E134+E141+E148+E152+E158+E165+E170+E179+E180</f>
        <v>14110877.619999999</v>
      </c>
      <c r="F13" s="485">
        <f>IF(E$182="",0,IF(E$182=0,0,E13/E$182))</f>
        <v>1</v>
      </c>
      <c r="G13" s="485">
        <f>+C13-E13</f>
        <v>4340608.3799999971</v>
      </c>
      <c r="H13" s="485">
        <f>+H14+H18+H22+H26+H39+H44+H49+H53+H59+H65+H73+H79+H88+H92+H97+H102+H106+H110+H117+H122+H131+H134+H141+H148+H152+H158+H165+H170+H179+H180</f>
        <v>2472482.4</v>
      </c>
      <c r="I13" s="485">
        <f>+I14+I18+I22+I26+I39+I44+I49+I53+I59+I65+I73+I79+I88+I92+I97+I102+I106+I110+I117+I122+I131+I134+I141+I148+I152+I158+I165+I170+I179+I180</f>
        <v>12411079.280000001</v>
      </c>
      <c r="J13" s="485">
        <f>IF(I182="",0,IF(I182=0,0,I13/I$182))</f>
        <v>1</v>
      </c>
      <c r="K13" s="485">
        <f>+C13-I13</f>
        <v>6040406.7199999951</v>
      </c>
      <c r="L13" s="485" t="e">
        <f>#N/A</f>
        <v>#N/A</v>
      </c>
    </row>
    <row r="14" spans="1:13" s="64" customFormat="1" ht="12.75" x14ac:dyDescent="0.2">
      <c r="A14" s="481" t="s">
        <v>354</v>
      </c>
      <c r="B14" s="414">
        <f>SUM(B15:B17)</f>
        <v>575795</v>
      </c>
      <c r="C14" s="414">
        <f>SUM(C15:C17)</f>
        <v>575795</v>
      </c>
      <c r="D14" s="414">
        <f>SUM(D15:D17)</f>
        <v>0</v>
      </c>
      <c r="E14" s="414">
        <f>SUM(E15:E17)</f>
        <v>0</v>
      </c>
      <c r="F14" s="414">
        <f t="shared" ref="F14:F77" si="0">IF(E$182="",0,IF(E$182=0,0,E14/E$182))</f>
        <v>0</v>
      </c>
      <c r="G14" s="414">
        <f t="shared" ref="G14:G77" si="1">+C14-E14</f>
        <v>575795</v>
      </c>
      <c r="H14" s="414">
        <f>SUM(H15:H17)</f>
        <v>0</v>
      </c>
      <c r="I14" s="414">
        <f>SUM(I15:I17)</f>
        <v>0</v>
      </c>
      <c r="J14" s="414">
        <f t="shared" ref="J14:J77" si="2">IF(I183="",0,IF(I183=0,0,I14/I$182))</f>
        <v>0</v>
      </c>
      <c r="K14" s="414">
        <f t="shared" ref="K14:K77" si="3">+C14-I14</f>
        <v>575795</v>
      </c>
      <c r="L14" s="414">
        <f>SUM(L15:L17)</f>
        <v>0</v>
      </c>
    </row>
    <row r="15" spans="1:13" ht="12.75" x14ac:dyDescent="0.2">
      <c r="A15" s="96" t="s">
        <v>542</v>
      </c>
      <c r="B15" s="716">
        <v>575795</v>
      </c>
      <c r="C15" s="717">
        <v>575795</v>
      </c>
      <c r="D15" s="717">
        <v>0</v>
      </c>
      <c r="E15" s="717">
        <v>0</v>
      </c>
      <c r="F15" s="487">
        <f t="shared" si="0"/>
        <v>0</v>
      </c>
      <c r="G15" s="487">
        <f t="shared" si="1"/>
        <v>575795</v>
      </c>
      <c r="H15" s="717">
        <v>0</v>
      </c>
      <c r="I15" s="717">
        <v>0</v>
      </c>
      <c r="J15" s="490">
        <f t="shared" si="2"/>
        <v>0</v>
      </c>
      <c r="K15" s="490">
        <f t="shared" si="3"/>
        <v>575795</v>
      </c>
      <c r="L15" s="717">
        <v>0</v>
      </c>
      <c r="M15" s="83"/>
    </row>
    <row r="16" spans="1:13" ht="12.75" x14ac:dyDescent="0.2">
      <c r="A16" s="96" t="s">
        <v>543</v>
      </c>
      <c r="B16" s="716">
        <v>0</v>
      </c>
      <c r="C16" s="717">
        <v>0</v>
      </c>
      <c r="D16" s="717">
        <v>0</v>
      </c>
      <c r="E16" s="717">
        <v>0</v>
      </c>
      <c r="F16" s="487">
        <f t="shared" si="0"/>
        <v>0</v>
      </c>
      <c r="G16" s="487">
        <f t="shared" si="1"/>
        <v>0</v>
      </c>
      <c r="H16" s="717">
        <v>0</v>
      </c>
      <c r="I16" s="717">
        <v>0</v>
      </c>
      <c r="J16" s="490">
        <f t="shared" si="2"/>
        <v>0</v>
      </c>
      <c r="K16" s="490">
        <f t="shared" si="3"/>
        <v>0</v>
      </c>
      <c r="L16" s="717">
        <v>0</v>
      </c>
      <c r="M16" s="83"/>
    </row>
    <row r="17" spans="1:15" ht="12.75" x14ac:dyDescent="0.2">
      <c r="A17" s="96" t="s">
        <v>544</v>
      </c>
      <c r="B17" s="716">
        <v>0</v>
      </c>
      <c r="C17" s="717">
        <v>0</v>
      </c>
      <c r="D17" s="717">
        <v>0</v>
      </c>
      <c r="E17" s="717">
        <v>0</v>
      </c>
      <c r="F17" s="487">
        <f t="shared" si="0"/>
        <v>0</v>
      </c>
      <c r="G17" s="487">
        <f t="shared" si="1"/>
        <v>0</v>
      </c>
      <c r="H17" s="717">
        <v>0</v>
      </c>
      <c r="I17" s="717">
        <v>0</v>
      </c>
      <c r="J17" s="487">
        <f t="shared" si="2"/>
        <v>0</v>
      </c>
      <c r="K17" s="490">
        <f t="shared" si="3"/>
        <v>0</v>
      </c>
      <c r="L17" s="717">
        <v>0</v>
      </c>
      <c r="M17" s="84"/>
    </row>
    <row r="18" spans="1:15" ht="12.75" x14ac:dyDescent="0.2">
      <c r="A18" s="481" t="s">
        <v>355</v>
      </c>
      <c r="B18" s="414">
        <f>SUM(B19:B21)</f>
        <v>0</v>
      </c>
      <c r="C18" s="414">
        <f>SUM(C19:C21)</f>
        <v>0</v>
      </c>
      <c r="D18" s="414">
        <f>SUM(D19:D21)</f>
        <v>0</v>
      </c>
      <c r="E18" s="414">
        <f>SUM(E19:E21)</f>
        <v>0</v>
      </c>
      <c r="F18" s="414">
        <f t="shared" si="0"/>
        <v>0</v>
      </c>
      <c r="G18" s="414">
        <f t="shared" si="1"/>
        <v>0</v>
      </c>
      <c r="H18" s="414">
        <f>SUM(H19:H21)</f>
        <v>0</v>
      </c>
      <c r="I18" s="414">
        <f>SUM(I19:I21)</f>
        <v>0</v>
      </c>
      <c r="J18" s="414">
        <f t="shared" si="2"/>
        <v>0</v>
      </c>
      <c r="K18" s="414">
        <f t="shared" si="3"/>
        <v>0</v>
      </c>
      <c r="L18" s="414">
        <f>SUM(L19:L21)</f>
        <v>0</v>
      </c>
      <c r="M18" s="84"/>
      <c r="O18" s="988"/>
    </row>
    <row r="19" spans="1:15" ht="12.75" x14ac:dyDescent="0.2">
      <c r="A19" s="96" t="s">
        <v>545</v>
      </c>
      <c r="B19" s="717">
        <v>0</v>
      </c>
      <c r="C19" s="717">
        <v>0</v>
      </c>
      <c r="D19" s="717">
        <v>0</v>
      </c>
      <c r="E19" s="717">
        <v>0</v>
      </c>
      <c r="F19" s="487">
        <f t="shared" si="0"/>
        <v>0</v>
      </c>
      <c r="G19" s="487">
        <f t="shared" si="1"/>
        <v>0</v>
      </c>
      <c r="H19" s="717">
        <v>0</v>
      </c>
      <c r="I19" s="717">
        <v>0</v>
      </c>
      <c r="J19" s="487">
        <f t="shared" si="2"/>
        <v>0</v>
      </c>
      <c r="K19" s="490">
        <f t="shared" si="3"/>
        <v>0</v>
      </c>
      <c r="L19" s="717">
        <v>0</v>
      </c>
      <c r="M19" s="84"/>
      <c r="O19" s="988"/>
    </row>
    <row r="20" spans="1:15" ht="12.75" x14ac:dyDescent="0.2">
      <c r="A20" s="96" t="s">
        <v>546</v>
      </c>
      <c r="B20" s="717">
        <v>0</v>
      </c>
      <c r="C20" s="717">
        <v>0</v>
      </c>
      <c r="D20" s="717">
        <v>0</v>
      </c>
      <c r="E20" s="717">
        <v>0</v>
      </c>
      <c r="F20" s="487">
        <f t="shared" si="0"/>
        <v>0</v>
      </c>
      <c r="G20" s="487">
        <f t="shared" si="1"/>
        <v>0</v>
      </c>
      <c r="H20" s="717">
        <v>0</v>
      </c>
      <c r="I20" s="717">
        <v>0</v>
      </c>
      <c r="J20" s="487">
        <f t="shared" si="2"/>
        <v>0</v>
      </c>
      <c r="K20" s="490">
        <f t="shared" si="3"/>
        <v>0</v>
      </c>
      <c r="L20" s="717">
        <v>0</v>
      </c>
      <c r="M20" s="84"/>
      <c r="O20" s="988"/>
    </row>
    <row r="21" spans="1:15" ht="12.75" x14ac:dyDescent="0.2">
      <c r="A21" s="96" t="s">
        <v>544</v>
      </c>
      <c r="B21" s="717">
        <v>0</v>
      </c>
      <c r="C21" s="717">
        <v>0</v>
      </c>
      <c r="D21" s="717">
        <v>0</v>
      </c>
      <c r="E21" s="717">
        <v>0</v>
      </c>
      <c r="F21" s="487">
        <f t="shared" si="0"/>
        <v>0</v>
      </c>
      <c r="G21" s="487">
        <f t="shared" si="1"/>
        <v>0</v>
      </c>
      <c r="H21" s="717">
        <v>0</v>
      </c>
      <c r="I21" s="717">
        <v>0</v>
      </c>
      <c r="J21" s="487">
        <f t="shared" si="2"/>
        <v>0</v>
      </c>
      <c r="K21" s="490">
        <f t="shared" si="3"/>
        <v>0</v>
      </c>
      <c r="L21" s="717">
        <v>0</v>
      </c>
      <c r="M21" s="84"/>
    </row>
    <row r="22" spans="1:15" ht="12.75" x14ac:dyDescent="0.2">
      <c r="A22" s="481" t="s">
        <v>356</v>
      </c>
      <c r="B22" s="414">
        <f>SUM(B23:B25)</f>
        <v>0</v>
      </c>
      <c r="C22" s="414">
        <f>SUM(C23:C25)</f>
        <v>0</v>
      </c>
      <c r="D22" s="414">
        <f>SUM(D23:D25)</f>
        <v>0</v>
      </c>
      <c r="E22" s="414">
        <f>SUM(E23:E25)</f>
        <v>0</v>
      </c>
      <c r="F22" s="414">
        <f t="shared" si="0"/>
        <v>0</v>
      </c>
      <c r="G22" s="414">
        <f t="shared" si="1"/>
        <v>0</v>
      </c>
      <c r="H22" s="414">
        <f>SUM(H23:H25)</f>
        <v>0</v>
      </c>
      <c r="I22" s="414">
        <f>SUM(I23:I25)</f>
        <v>0</v>
      </c>
      <c r="J22" s="414">
        <f t="shared" si="2"/>
        <v>0</v>
      </c>
      <c r="K22" s="414">
        <f t="shared" si="3"/>
        <v>0</v>
      </c>
      <c r="L22" s="414">
        <f>SUM(L23:L25)</f>
        <v>0</v>
      </c>
      <c r="M22" s="84"/>
    </row>
    <row r="23" spans="1:15" ht="12.75" x14ac:dyDescent="0.2">
      <c r="A23" s="96" t="s">
        <v>547</v>
      </c>
      <c r="B23" s="717">
        <v>0</v>
      </c>
      <c r="C23" s="717">
        <v>0</v>
      </c>
      <c r="D23" s="717">
        <v>0</v>
      </c>
      <c r="E23" s="717">
        <v>0</v>
      </c>
      <c r="F23" s="487">
        <f t="shared" si="0"/>
        <v>0</v>
      </c>
      <c r="G23" s="487">
        <f t="shared" si="1"/>
        <v>0</v>
      </c>
      <c r="H23" s="717">
        <v>0</v>
      </c>
      <c r="I23" s="717">
        <v>0</v>
      </c>
      <c r="J23" s="487">
        <f t="shared" si="2"/>
        <v>0</v>
      </c>
      <c r="K23" s="490">
        <f t="shared" si="3"/>
        <v>0</v>
      </c>
      <c r="L23" s="717">
        <v>0</v>
      </c>
      <c r="M23" s="84"/>
    </row>
    <row r="24" spans="1:15" ht="12.75" x14ac:dyDescent="0.2">
      <c r="A24" s="96" t="s">
        <v>548</v>
      </c>
      <c r="B24" s="717">
        <v>0</v>
      </c>
      <c r="C24" s="717">
        <v>0</v>
      </c>
      <c r="D24" s="717">
        <v>0</v>
      </c>
      <c r="E24" s="717">
        <v>0</v>
      </c>
      <c r="F24" s="487">
        <f t="shared" si="0"/>
        <v>0</v>
      </c>
      <c r="G24" s="487">
        <f t="shared" si="1"/>
        <v>0</v>
      </c>
      <c r="H24" s="717">
        <v>0</v>
      </c>
      <c r="I24" s="717">
        <v>0</v>
      </c>
      <c r="J24" s="487">
        <f t="shared" si="2"/>
        <v>0</v>
      </c>
      <c r="K24" s="490">
        <f t="shared" si="3"/>
        <v>0</v>
      </c>
      <c r="L24" s="717">
        <v>0</v>
      </c>
      <c r="M24" s="84"/>
    </row>
    <row r="25" spans="1:15" ht="12.75" x14ac:dyDescent="0.2">
      <c r="A25" s="96" t="s">
        <v>544</v>
      </c>
      <c r="B25" s="717">
        <v>0</v>
      </c>
      <c r="C25" s="717">
        <v>0</v>
      </c>
      <c r="D25" s="717">
        <v>0</v>
      </c>
      <c r="E25" s="717">
        <v>0</v>
      </c>
      <c r="F25" s="487">
        <f t="shared" si="0"/>
        <v>0</v>
      </c>
      <c r="G25" s="487">
        <f t="shared" si="1"/>
        <v>0</v>
      </c>
      <c r="H25" s="717">
        <v>0</v>
      </c>
      <c r="I25" s="717">
        <v>0</v>
      </c>
      <c r="J25" s="487">
        <f t="shared" si="2"/>
        <v>0</v>
      </c>
      <c r="K25" s="490">
        <f t="shared" si="3"/>
        <v>0</v>
      </c>
      <c r="L25" s="717">
        <v>0</v>
      </c>
      <c r="M25" s="84"/>
    </row>
    <row r="26" spans="1:15" ht="12.75" x14ac:dyDescent="0.2">
      <c r="A26" s="481" t="s">
        <v>364</v>
      </c>
      <c r="B26" s="484">
        <f>SUM(B27:B38)</f>
        <v>1845915</v>
      </c>
      <c r="C26" s="484">
        <f>SUM(C27:C38)</f>
        <v>2983190.93</v>
      </c>
      <c r="D26" s="484">
        <f>SUM(D27:D38)</f>
        <v>276102.59999999998</v>
      </c>
      <c r="E26" s="484">
        <f>SUM(E27:E38)</f>
        <v>2491283.11</v>
      </c>
      <c r="F26" s="484">
        <f t="shared" si="0"/>
        <v>0.17655054328222569</v>
      </c>
      <c r="G26" s="484">
        <f t="shared" si="1"/>
        <v>491907.8200000003</v>
      </c>
      <c r="H26" s="484">
        <f>SUM(H27:H38)</f>
        <v>338724.5</v>
      </c>
      <c r="I26" s="484">
        <f>SUM(I27:I38)</f>
        <v>2069312.59</v>
      </c>
      <c r="J26" s="484">
        <f t="shared" si="2"/>
        <v>0</v>
      </c>
      <c r="K26" s="484">
        <f t="shared" si="3"/>
        <v>913878.34000000008</v>
      </c>
      <c r="L26" s="484">
        <f>SUM(L27:L38)</f>
        <v>421970.52</v>
      </c>
      <c r="M26" s="84"/>
    </row>
    <row r="27" spans="1:15" ht="12.75" x14ac:dyDescent="0.2">
      <c r="A27" s="96" t="s">
        <v>549</v>
      </c>
      <c r="B27" s="717">
        <v>0</v>
      </c>
      <c r="C27" s="717">
        <v>0</v>
      </c>
      <c r="D27" s="717">
        <v>0</v>
      </c>
      <c r="E27" s="717">
        <v>0</v>
      </c>
      <c r="F27" s="487">
        <f t="shared" si="0"/>
        <v>0</v>
      </c>
      <c r="G27" s="487">
        <f t="shared" si="1"/>
        <v>0</v>
      </c>
      <c r="H27" s="717">
        <v>0</v>
      </c>
      <c r="I27" s="717">
        <v>0</v>
      </c>
      <c r="J27" s="487">
        <f t="shared" si="2"/>
        <v>0</v>
      </c>
      <c r="K27" s="490">
        <f t="shared" si="3"/>
        <v>0</v>
      </c>
      <c r="L27" s="717">
        <v>0</v>
      </c>
      <c r="M27" s="84"/>
    </row>
    <row r="28" spans="1:15" ht="12.75" x14ac:dyDescent="0.2">
      <c r="A28" s="96" t="s">
        <v>550</v>
      </c>
      <c r="B28" s="717">
        <v>1366260</v>
      </c>
      <c r="C28" s="717">
        <v>2554997.85</v>
      </c>
      <c r="D28" s="717">
        <v>232744.34</v>
      </c>
      <c r="E28" s="717">
        <v>2119896.0299999998</v>
      </c>
      <c r="F28" s="487">
        <f t="shared" si="0"/>
        <v>0.15023133833967728</v>
      </c>
      <c r="G28" s="487">
        <f t="shared" si="1"/>
        <v>435101.8200000003</v>
      </c>
      <c r="H28" s="717">
        <v>295366.24</v>
      </c>
      <c r="I28" s="717">
        <v>1697925.51</v>
      </c>
      <c r="J28" s="487">
        <f t="shared" si="2"/>
        <v>0</v>
      </c>
      <c r="K28" s="490">
        <f t="shared" si="3"/>
        <v>857072.34000000008</v>
      </c>
      <c r="L28" s="717">
        <v>421970.52</v>
      </c>
      <c r="M28" s="84"/>
    </row>
    <row r="29" spans="1:15" ht="12.75" x14ac:dyDescent="0.2">
      <c r="A29" s="96" t="s">
        <v>551</v>
      </c>
      <c r="B29" s="717">
        <v>169290</v>
      </c>
      <c r="C29" s="717">
        <v>12067</v>
      </c>
      <c r="D29" s="717">
        <v>0</v>
      </c>
      <c r="E29" s="717">
        <v>12060</v>
      </c>
      <c r="F29" s="487">
        <f t="shared" si="0"/>
        <v>8.5465981101748095E-4</v>
      </c>
      <c r="G29" s="487">
        <f t="shared" si="1"/>
        <v>7</v>
      </c>
      <c r="H29" s="717">
        <v>0</v>
      </c>
      <c r="I29" s="717">
        <v>12060</v>
      </c>
      <c r="J29" s="487">
        <f t="shared" si="2"/>
        <v>0</v>
      </c>
      <c r="K29" s="490">
        <f t="shared" si="3"/>
        <v>7</v>
      </c>
      <c r="L29" s="717">
        <v>0</v>
      </c>
      <c r="M29" s="84"/>
    </row>
    <row r="30" spans="1:15" ht="12.75" x14ac:dyDescent="0.2">
      <c r="A30" s="96" t="s">
        <v>552</v>
      </c>
      <c r="B30" s="717">
        <v>124355</v>
      </c>
      <c r="C30" s="717">
        <v>14361</v>
      </c>
      <c r="D30" s="717">
        <v>0</v>
      </c>
      <c r="E30" s="717">
        <v>5835</v>
      </c>
      <c r="F30" s="487">
        <f t="shared" si="0"/>
        <v>4.1351077921119412E-4</v>
      </c>
      <c r="G30" s="487">
        <f t="shared" si="1"/>
        <v>8526</v>
      </c>
      <c r="H30" s="717">
        <v>0</v>
      </c>
      <c r="I30" s="717">
        <v>5835</v>
      </c>
      <c r="J30" s="487">
        <f t="shared" si="2"/>
        <v>0</v>
      </c>
      <c r="K30" s="490">
        <f t="shared" si="3"/>
        <v>8526</v>
      </c>
      <c r="L30" s="717">
        <v>0</v>
      </c>
      <c r="M30" s="84"/>
    </row>
    <row r="31" spans="1:15" ht="12.75" x14ac:dyDescent="0.2">
      <c r="A31" s="96" t="s">
        <v>553</v>
      </c>
      <c r="B31" s="717">
        <v>0</v>
      </c>
      <c r="C31" s="717">
        <v>0</v>
      </c>
      <c r="D31" s="717">
        <v>0</v>
      </c>
      <c r="E31" s="717">
        <v>0</v>
      </c>
      <c r="F31" s="487">
        <f t="shared" si="0"/>
        <v>0</v>
      </c>
      <c r="G31" s="487">
        <f t="shared" si="1"/>
        <v>0</v>
      </c>
      <c r="H31" s="717">
        <v>0</v>
      </c>
      <c r="I31" s="717">
        <v>0</v>
      </c>
      <c r="J31" s="487">
        <f t="shared" si="2"/>
        <v>0</v>
      </c>
      <c r="K31" s="490">
        <f t="shared" si="3"/>
        <v>0</v>
      </c>
      <c r="L31" s="717">
        <v>0</v>
      </c>
      <c r="M31" s="84"/>
    </row>
    <row r="32" spans="1:15" ht="12.75" x14ac:dyDescent="0.2">
      <c r="A32" s="96" t="s">
        <v>554</v>
      </c>
      <c r="B32" s="717">
        <v>0</v>
      </c>
      <c r="C32" s="717">
        <v>0</v>
      </c>
      <c r="D32" s="717">
        <v>0</v>
      </c>
      <c r="E32" s="717">
        <v>0</v>
      </c>
      <c r="F32" s="487">
        <f t="shared" si="0"/>
        <v>0</v>
      </c>
      <c r="G32" s="487">
        <f t="shared" si="1"/>
        <v>0</v>
      </c>
      <c r="H32" s="717">
        <v>0</v>
      </c>
      <c r="I32" s="717">
        <v>0</v>
      </c>
      <c r="J32" s="487">
        <f t="shared" si="2"/>
        <v>0</v>
      </c>
      <c r="K32" s="490">
        <f t="shared" si="3"/>
        <v>0</v>
      </c>
      <c r="L32" s="717">
        <v>0</v>
      </c>
      <c r="M32" s="84"/>
    </row>
    <row r="33" spans="1:13" ht="12.75" x14ac:dyDescent="0.2">
      <c r="A33" s="96" t="s">
        <v>555</v>
      </c>
      <c r="B33" s="717">
        <v>0</v>
      </c>
      <c r="C33" s="717">
        <v>0</v>
      </c>
      <c r="D33" s="717">
        <v>0</v>
      </c>
      <c r="E33" s="717">
        <v>0</v>
      </c>
      <c r="F33" s="487">
        <f t="shared" si="0"/>
        <v>0</v>
      </c>
      <c r="G33" s="487">
        <f t="shared" si="1"/>
        <v>0</v>
      </c>
      <c r="H33" s="717">
        <v>0</v>
      </c>
      <c r="I33" s="717">
        <v>0</v>
      </c>
      <c r="J33" s="487">
        <f t="shared" si="2"/>
        <v>0</v>
      </c>
      <c r="K33" s="490">
        <f t="shared" si="3"/>
        <v>0</v>
      </c>
      <c r="L33" s="717">
        <v>0</v>
      </c>
      <c r="M33" s="84"/>
    </row>
    <row r="34" spans="1:13" ht="12.75" x14ac:dyDescent="0.2">
      <c r="A34" s="96" t="s">
        <v>556</v>
      </c>
      <c r="B34" s="717">
        <v>0</v>
      </c>
      <c r="C34" s="717">
        <v>0</v>
      </c>
      <c r="D34" s="717">
        <v>0</v>
      </c>
      <c r="E34" s="717">
        <v>0</v>
      </c>
      <c r="F34" s="487">
        <f t="shared" si="0"/>
        <v>0</v>
      </c>
      <c r="G34" s="487">
        <f t="shared" si="1"/>
        <v>0</v>
      </c>
      <c r="H34" s="717">
        <v>0</v>
      </c>
      <c r="I34" s="717">
        <v>0</v>
      </c>
      <c r="J34" s="487">
        <f t="shared" si="2"/>
        <v>0</v>
      </c>
      <c r="K34" s="490">
        <f t="shared" si="3"/>
        <v>0</v>
      </c>
      <c r="L34" s="717">
        <v>0</v>
      </c>
      <c r="M34" s="84"/>
    </row>
    <row r="35" spans="1:13" ht="12.75" x14ac:dyDescent="0.2">
      <c r="A35" s="96" t="s">
        <v>557</v>
      </c>
      <c r="B35" s="717">
        <v>0</v>
      </c>
      <c r="C35" s="717">
        <v>0</v>
      </c>
      <c r="D35" s="717">
        <v>0</v>
      </c>
      <c r="E35" s="717">
        <v>0</v>
      </c>
      <c r="F35" s="487">
        <f t="shared" si="0"/>
        <v>0</v>
      </c>
      <c r="G35" s="487">
        <f t="shared" si="1"/>
        <v>0</v>
      </c>
      <c r="H35" s="717">
        <v>0</v>
      </c>
      <c r="I35" s="717">
        <v>0</v>
      </c>
      <c r="J35" s="487">
        <f t="shared" si="2"/>
        <v>0</v>
      </c>
      <c r="K35" s="490">
        <f t="shared" si="3"/>
        <v>0</v>
      </c>
      <c r="L35" s="717">
        <v>0</v>
      </c>
      <c r="M35" s="84"/>
    </row>
    <row r="36" spans="1:13" ht="12.75" x14ac:dyDescent="0.2">
      <c r="A36" s="96" t="s">
        <v>558</v>
      </c>
      <c r="B36" s="717">
        <v>0</v>
      </c>
      <c r="C36" s="717">
        <v>0</v>
      </c>
      <c r="D36" s="717">
        <v>0</v>
      </c>
      <c r="E36" s="717">
        <v>0</v>
      </c>
      <c r="F36" s="487">
        <f t="shared" si="0"/>
        <v>0</v>
      </c>
      <c r="G36" s="487">
        <f t="shared" si="1"/>
        <v>0</v>
      </c>
      <c r="H36" s="717">
        <v>0</v>
      </c>
      <c r="I36" s="717">
        <v>0</v>
      </c>
      <c r="J36" s="487">
        <f t="shared" si="2"/>
        <v>0</v>
      </c>
      <c r="K36" s="490">
        <f t="shared" si="3"/>
        <v>0</v>
      </c>
      <c r="L36" s="717">
        <v>0</v>
      </c>
      <c r="M36" s="84"/>
    </row>
    <row r="37" spans="1:13" ht="12.75" x14ac:dyDescent="0.2">
      <c r="A37" s="96" t="s">
        <v>559</v>
      </c>
      <c r="B37" s="717">
        <v>0</v>
      </c>
      <c r="C37" s="717">
        <v>0</v>
      </c>
      <c r="D37" s="717">
        <v>0</v>
      </c>
      <c r="E37" s="717">
        <v>0</v>
      </c>
      <c r="F37" s="487">
        <f t="shared" si="0"/>
        <v>0</v>
      </c>
      <c r="G37" s="487">
        <f t="shared" si="1"/>
        <v>0</v>
      </c>
      <c r="H37" s="717">
        <v>0</v>
      </c>
      <c r="I37" s="717">
        <v>0</v>
      </c>
      <c r="J37" s="487">
        <f t="shared" si="2"/>
        <v>0</v>
      </c>
      <c r="K37" s="490">
        <f t="shared" si="3"/>
        <v>0</v>
      </c>
      <c r="L37" s="717">
        <v>0</v>
      </c>
      <c r="M37" s="84"/>
    </row>
    <row r="38" spans="1:13" ht="12.75" x14ac:dyDescent="0.2">
      <c r="A38" s="96" t="s">
        <v>544</v>
      </c>
      <c r="B38" s="717">
        <v>186010</v>
      </c>
      <c r="C38" s="717">
        <v>401765.08</v>
      </c>
      <c r="D38" s="717">
        <v>43358.26</v>
      </c>
      <c r="E38" s="717">
        <v>353492.08</v>
      </c>
      <c r="F38" s="487">
        <f t="shared" si="0"/>
        <v>2.5051034352319757E-2</v>
      </c>
      <c r="G38" s="487">
        <f t="shared" si="1"/>
        <v>48273</v>
      </c>
      <c r="H38" s="717">
        <v>43358.26</v>
      </c>
      <c r="I38" s="717">
        <v>353492.08</v>
      </c>
      <c r="J38" s="487">
        <f t="shared" si="2"/>
        <v>0</v>
      </c>
      <c r="K38" s="490">
        <f t="shared" si="3"/>
        <v>48273</v>
      </c>
      <c r="L38" s="717">
        <v>0</v>
      </c>
      <c r="M38" s="84"/>
    </row>
    <row r="39" spans="1:13" ht="12.75" x14ac:dyDescent="0.2">
      <c r="A39" s="481" t="s">
        <v>365</v>
      </c>
      <c r="B39" s="484">
        <f>SUM(B40:B43)</f>
        <v>0</v>
      </c>
      <c r="C39" s="484">
        <f>SUM(C40:C43)</f>
        <v>0</v>
      </c>
      <c r="D39" s="484">
        <f>SUM(D40:D43)</f>
        <v>0</v>
      </c>
      <c r="E39" s="484">
        <f>SUM(E40:E43)</f>
        <v>0</v>
      </c>
      <c r="F39" s="484">
        <f t="shared" si="0"/>
        <v>0</v>
      </c>
      <c r="G39" s="484">
        <f t="shared" si="1"/>
        <v>0</v>
      </c>
      <c r="H39" s="484">
        <f>SUM(H40:H43)</f>
        <v>0</v>
      </c>
      <c r="I39" s="484">
        <f>SUM(I40:I43)</f>
        <v>0</v>
      </c>
      <c r="J39" s="484">
        <f t="shared" si="2"/>
        <v>0</v>
      </c>
      <c r="K39" s="484">
        <f t="shared" si="3"/>
        <v>0</v>
      </c>
      <c r="L39" s="484">
        <f>SUM(L40:L43)</f>
        <v>0</v>
      </c>
      <c r="M39" s="84"/>
    </row>
    <row r="40" spans="1:13" ht="12.75" x14ac:dyDescent="0.2">
      <c r="A40" s="96" t="s">
        <v>560</v>
      </c>
      <c r="B40" s="717"/>
      <c r="C40" s="717"/>
      <c r="D40" s="717"/>
      <c r="E40" s="717"/>
      <c r="F40" s="487">
        <f t="shared" si="0"/>
        <v>0</v>
      </c>
      <c r="G40" s="487">
        <f t="shared" si="1"/>
        <v>0</v>
      </c>
      <c r="H40" s="717"/>
      <c r="I40" s="717"/>
      <c r="J40" s="487">
        <f t="shared" si="2"/>
        <v>0</v>
      </c>
      <c r="K40" s="490">
        <f t="shared" si="3"/>
        <v>0</v>
      </c>
      <c r="L40" s="717"/>
      <c r="M40" s="84"/>
    </row>
    <row r="41" spans="1:13" ht="12.75" x14ac:dyDescent="0.2">
      <c r="A41" s="96" t="s">
        <v>561</v>
      </c>
      <c r="B41" s="717"/>
      <c r="C41" s="717"/>
      <c r="D41" s="717"/>
      <c r="E41" s="717"/>
      <c r="F41" s="487">
        <f t="shared" si="0"/>
        <v>0</v>
      </c>
      <c r="G41" s="487">
        <f t="shared" si="1"/>
        <v>0</v>
      </c>
      <c r="H41" s="717"/>
      <c r="I41" s="717"/>
      <c r="J41" s="487">
        <f t="shared" si="2"/>
        <v>0</v>
      </c>
      <c r="K41" s="490">
        <f t="shared" si="3"/>
        <v>0</v>
      </c>
      <c r="L41" s="717"/>
      <c r="M41" s="84"/>
    </row>
    <row r="42" spans="1:13" ht="12.75" x14ac:dyDescent="0.2">
      <c r="A42" s="96" t="s">
        <v>562</v>
      </c>
      <c r="B42" s="717"/>
      <c r="C42" s="717"/>
      <c r="D42" s="717"/>
      <c r="E42" s="717"/>
      <c r="F42" s="487">
        <f t="shared" si="0"/>
        <v>0</v>
      </c>
      <c r="G42" s="487">
        <f t="shared" si="1"/>
        <v>0</v>
      </c>
      <c r="H42" s="717"/>
      <c r="I42" s="717"/>
      <c r="J42" s="487">
        <f t="shared" si="2"/>
        <v>0</v>
      </c>
      <c r="K42" s="490">
        <f t="shared" si="3"/>
        <v>0</v>
      </c>
      <c r="L42" s="717"/>
      <c r="M42" s="84"/>
    </row>
    <row r="43" spans="1:13" ht="12.75" x14ac:dyDescent="0.2">
      <c r="A43" s="96" t="s">
        <v>544</v>
      </c>
      <c r="B43" s="717"/>
      <c r="C43" s="717"/>
      <c r="D43" s="717"/>
      <c r="E43" s="717"/>
      <c r="F43" s="487">
        <f t="shared" si="0"/>
        <v>0</v>
      </c>
      <c r="G43" s="487">
        <f t="shared" si="1"/>
        <v>0</v>
      </c>
      <c r="H43" s="717"/>
      <c r="I43" s="717"/>
      <c r="J43" s="487">
        <f t="shared" si="2"/>
        <v>0</v>
      </c>
      <c r="K43" s="490">
        <f t="shared" si="3"/>
        <v>0</v>
      </c>
      <c r="L43" s="717"/>
      <c r="M43" s="84"/>
    </row>
    <row r="44" spans="1:13" ht="12.75" x14ac:dyDescent="0.2">
      <c r="A44" s="481" t="s">
        <v>366</v>
      </c>
      <c r="B44" s="484">
        <f>SUM(B45:B48)</f>
        <v>0</v>
      </c>
      <c r="C44" s="484">
        <f>SUM(C45:C48)</f>
        <v>0</v>
      </c>
      <c r="D44" s="484">
        <f>SUM(D45:D48)</f>
        <v>0</v>
      </c>
      <c r="E44" s="484">
        <f>SUM(E45:E48)</f>
        <v>0</v>
      </c>
      <c r="F44" s="484">
        <f t="shared" si="0"/>
        <v>0</v>
      </c>
      <c r="G44" s="484">
        <f t="shared" si="1"/>
        <v>0</v>
      </c>
      <c r="H44" s="484">
        <f>SUM(H45:H48)</f>
        <v>0</v>
      </c>
      <c r="I44" s="484">
        <f>SUM(I45:I48)</f>
        <v>0</v>
      </c>
      <c r="J44" s="484">
        <f t="shared" si="2"/>
        <v>0</v>
      </c>
      <c r="K44" s="484">
        <f t="shared" si="3"/>
        <v>0</v>
      </c>
      <c r="L44" s="484">
        <f>SUM(L45:L48)</f>
        <v>0</v>
      </c>
      <c r="M44" s="84"/>
    </row>
    <row r="45" spans="1:13" ht="12.75" x14ac:dyDescent="0.2">
      <c r="A45" s="96" t="s">
        <v>563</v>
      </c>
      <c r="B45" s="717"/>
      <c r="C45" s="717"/>
      <c r="D45" s="717"/>
      <c r="E45" s="717"/>
      <c r="F45" s="487">
        <f t="shared" si="0"/>
        <v>0</v>
      </c>
      <c r="G45" s="487">
        <f t="shared" si="1"/>
        <v>0</v>
      </c>
      <c r="H45" s="717"/>
      <c r="I45" s="717"/>
      <c r="J45" s="487">
        <f t="shared" si="2"/>
        <v>0</v>
      </c>
      <c r="K45" s="490">
        <f t="shared" si="3"/>
        <v>0</v>
      </c>
      <c r="L45" s="717"/>
      <c r="M45" s="84"/>
    </row>
    <row r="46" spans="1:13" ht="12.75" x14ac:dyDescent="0.2">
      <c r="A46" s="96" t="s">
        <v>564</v>
      </c>
      <c r="B46" s="717"/>
      <c r="C46" s="717"/>
      <c r="D46" s="717"/>
      <c r="E46" s="717"/>
      <c r="F46" s="487">
        <f t="shared" si="0"/>
        <v>0</v>
      </c>
      <c r="G46" s="487">
        <f t="shared" si="1"/>
        <v>0</v>
      </c>
      <c r="H46" s="717"/>
      <c r="I46" s="717"/>
      <c r="J46" s="487">
        <f t="shared" si="2"/>
        <v>0</v>
      </c>
      <c r="K46" s="490">
        <f t="shared" si="3"/>
        <v>0</v>
      </c>
      <c r="L46" s="717"/>
      <c r="M46" s="84"/>
    </row>
    <row r="47" spans="1:13" ht="12.75" x14ac:dyDescent="0.2">
      <c r="A47" s="96" t="s">
        <v>565</v>
      </c>
      <c r="B47" s="717"/>
      <c r="C47" s="717"/>
      <c r="D47" s="717"/>
      <c r="E47" s="717"/>
      <c r="F47" s="487">
        <f t="shared" si="0"/>
        <v>0</v>
      </c>
      <c r="G47" s="487">
        <f t="shared" si="1"/>
        <v>0</v>
      </c>
      <c r="H47" s="717"/>
      <c r="I47" s="717"/>
      <c r="J47" s="487">
        <f t="shared" si="2"/>
        <v>0</v>
      </c>
      <c r="K47" s="490">
        <f t="shared" si="3"/>
        <v>0</v>
      </c>
      <c r="L47" s="717"/>
      <c r="M47" s="84"/>
    </row>
    <row r="48" spans="1:13" ht="12.75" x14ac:dyDescent="0.2">
      <c r="A48" s="96" t="s">
        <v>544</v>
      </c>
      <c r="B48" s="717"/>
      <c r="C48" s="717"/>
      <c r="D48" s="717"/>
      <c r="E48" s="717"/>
      <c r="F48" s="487">
        <f t="shared" si="0"/>
        <v>0</v>
      </c>
      <c r="G48" s="487">
        <f t="shared" si="1"/>
        <v>0</v>
      </c>
      <c r="H48" s="717"/>
      <c r="I48" s="717"/>
      <c r="J48" s="487">
        <f t="shared" si="2"/>
        <v>0</v>
      </c>
      <c r="K48" s="490">
        <f t="shared" si="3"/>
        <v>0</v>
      </c>
      <c r="L48" s="717"/>
      <c r="M48" s="84"/>
    </row>
    <row r="49" spans="1:13" ht="12.75" x14ac:dyDescent="0.2">
      <c r="A49" s="481" t="s">
        <v>367</v>
      </c>
      <c r="B49" s="414">
        <f>SUM(B50:B52)</f>
        <v>0</v>
      </c>
      <c r="C49" s="414">
        <f>SUM(C50:C52)</f>
        <v>0</v>
      </c>
      <c r="D49" s="414">
        <f>SUM(D50:D52)</f>
        <v>0</v>
      </c>
      <c r="E49" s="414">
        <f>SUM(E50:E52)</f>
        <v>0</v>
      </c>
      <c r="F49" s="414">
        <f t="shared" si="0"/>
        <v>0</v>
      </c>
      <c r="G49" s="414">
        <f t="shared" si="1"/>
        <v>0</v>
      </c>
      <c r="H49" s="414">
        <f>SUM(H50:H52)</f>
        <v>0</v>
      </c>
      <c r="I49" s="414">
        <f>SUM(I50:I52)</f>
        <v>0</v>
      </c>
      <c r="J49" s="414">
        <f t="shared" si="2"/>
        <v>0</v>
      </c>
      <c r="K49" s="414">
        <f t="shared" si="3"/>
        <v>0</v>
      </c>
      <c r="L49" s="414">
        <f>SUM(L50:L52)</f>
        <v>0</v>
      </c>
      <c r="M49" s="84"/>
    </row>
    <row r="50" spans="1:13" ht="12.75" x14ac:dyDescent="0.2">
      <c r="A50" s="96" t="s">
        <v>566</v>
      </c>
      <c r="B50" s="717"/>
      <c r="C50" s="717"/>
      <c r="D50" s="717"/>
      <c r="E50" s="717"/>
      <c r="F50" s="487">
        <f t="shared" si="0"/>
        <v>0</v>
      </c>
      <c r="G50" s="487">
        <f t="shared" si="1"/>
        <v>0</v>
      </c>
      <c r="H50" s="717"/>
      <c r="I50" s="717"/>
      <c r="J50" s="487">
        <f t="shared" si="2"/>
        <v>0</v>
      </c>
      <c r="K50" s="490">
        <f t="shared" si="3"/>
        <v>0</v>
      </c>
      <c r="L50" s="717"/>
      <c r="M50" s="84"/>
    </row>
    <row r="51" spans="1:13" ht="12.75" x14ac:dyDescent="0.2">
      <c r="A51" s="96" t="s">
        <v>567</v>
      </c>
      <c r="B51" s="717"/>
      <c r="C51" s="717"/>
      <c r="D51" s="717"/>
      <c r="E51" s="717"/>
      <c r="F51" s="487">
        <f t="shared" si="0"/>
        <v>0</v>
      </c>
      <c r="G51" s="487">
        <f t="shared" si="1"/>
        <v>0</v>
      </c>
      <c r="H51" s="717"/>
      <c r="I51" s="717"/>
      <c r="J51" s="487">
        <f t="shared" si="2"/>
        <v>0</v>
      </c>
      <c r="K51" s="490">
        <f t="shared" si="3"/>
        <v>0</v>
      </c>
      <c r="L51" s="717"/>
      <c r="M51" s="84"/>
    </row>
    <row r="52" spans="1:13" ht="12.75" x14ac:dyDescent="0.2">
      <c r="A52" s="96" t="s">
        <v>544</v>
      </c>
      <c r="B52" s="717"/>
      <c r="C52" s="717"/>
      <c r="D52" s="717"/>
      <c r="E52" s="717"/>
      <c r="F52" s="487">
        <f t="shared" si="0"/>
        <v>0</v>
      </c>
      <c r="G52" s="487">
        <f t="shared" si="1"/>
        <v>0</v>
      </c>
      <c r="H52" s="717"/>
      <c r="I52" s="717"/>
      <c r="J52" s="487">
        <f t="shared" si="2"/>
        <v>0</v>
      </c>
      <c r="K52" s="490">
        <f t="shared" si="3"/>
        <v>0</v>
      </c>
      <c r="L52" s="717"/>
      <c r="M52" s="84"/>
    </row>
    <row r="53" spans="1:13" ht="12.75" x14ac:dyDescent="0.2">
      <c r="A53" s="481" t="s">
        <v>368</v>
      </c>
      <c r="B53" s="484">
        <f>SUM(B54:B58)</f>
        <v>1498245</v>
      </c>
      <c r="C53" s="484">
        <f>SUM(C54:C58)</f>
        <v>1544748</v>
      </c>
      <c r="D53" s="484">
        <f>SUM(D54:D58)</f>
        <v>233668.05</v>
      </c>
      <c r="E53" s="484">
        <f>SUM(E54:E58)</f>
        <v>1077338.3999999999</v>
      </c>
      <c r="F53" s="484">
        <f t="shared" si="0"/>
        <v>7.634807905023841E-2</v>
      </c>
      <c r="G53" s="484">
        <f t="shared" si="1"/>
        <v>467409.60000000009</v>
      </c>
      <c r="H53" s="484">
        <f>SUM(H54:H58)</f>
        <v>275148.05</v>
      </c>
      <c r="I53" s="484">
        <f>SUM(I54:I58)</f>
        <v>939700.2</v>
      </c>
      <c r="J53" s="484">
        <f t="shared" si="2"/>
        <v>0</v>
      </c>
      <c r="K53" s="484">
        <f t="shared" si="3"/>
        <v>605047.80000000005</v>
      </c>
      <c r="L53" s="484">
        <f>SUM(L54:L58)</f>
        <v>137638.20000000001</v>
      </c>
      <c r="M53" s="84"/>
    </row>
    <row r="54" spans="1:13" ht="12.75" x14ac:dyDescent="0.2">
      <c r="A54" s="96" t="s">
        <v>568</v>
      </c>
      <c r="B54" s="717">
        <v>183920</v>
      </c>
      <c r="C54" s="717">
        <v>131334.41</v>
      </c>
      <c r="D54" s="717">
        <v>0</v>
      </c>
      <c r="E54" s="717">
        <v>0</v>
      </c>
      <c r="F54" s="487">
        <f t="shared" si="0"/>
        <v>0</v>
      </c>
      <c r="G54" s="487">
        <f t="shared" si="1"/>
        <v>131334.41</v>
      </c>
      <c r="H54" s="717">
        <v>0</v>
      </c>
      <c r="I54" s="717">
        <v>0</v>
      </c>
      <c r="J54" s="487">
        <f t="shared" si="2"/>
        <v>0</v>
      </c>
      <c r="K54" s="490">
        <f t="shared" si="3"/>
        <v>131334.41</v>
      </c>
      <c r="L54" s="717">
        <v>0</v>
      </c>
      <c r="M54" s="84"/>
    </row>
    <row r="55" spans="1:13" ht="12.75" x14ac:dyDescent="0.2">
      <c r="A55" s="96" t="s">
        <v>569</v>
      </c>
      <c r="B55" s="717">
        <v>0</v>
      </c>
      <c r="C55" s="717">
        <v>0</v>
      </c>
      <c r="D55" s="717">
        <v>0</v>
      </c>
      <c r="E55" s="717">
        <v>0</v>
      </c>
      <c r="F55" s="487">
        <f t="shared" si="0"/>
        <v>0</v>
      </c>
      <c r="G55" s="487">
        <f t="shared" si="1"/>
        <v>0</v>
      </c>
      <c r="H55" s="717">
        <v>0</v>
      </c>
      <c r="I55" s="717">
        <v>0</v>
      </c>
      <c r="J55" s="487">
        <f t="shared" si="2"/>
        <v>0</v>
      </c>
      <c r="K55" s="490">
        <f t="shared" si="3"/>
        <v>0</v>
      </c>
      <c r="L55" s="717">
        <v>0</v>
      </c>
      <c r="M55" s="84"/>
    </row>
    <row r="56" spans="1:13" ht="12.75" x14ac:dyDescent="0.2">
      <c r="A56" s="96" t="s">
        <v>570</v>
      </c>
      <c r="B56" s="717">
        <v>284355</v>
      </c>
      <c r="C56" s="717">
        <v>339792.27</v>
      </c>
      <c r="D56" s="717">
        <v>55877.71</v>
      </c>
      <c r="E56" s="717">
        <v>247018.75</v>
      </c>
      <c r="F56" s="487">
        <f t="shared" si="0"/>
        <v>1.7505555405702682E-2</v>
      </c>
      <c r="G56" s="487">
        <f t="shared" si="1"/>
        <v>92773.520000000019</v>
      </c>
      <c r="H56" s="717">
        <v>59677.71</v>
      </c>
      <c r="I56" s="717">
        <v>236818.75</v>
      </c>
      <c r="J56" s="487">
        <f t="shared" si="2"/>
        <v>0</v>
      </c>
      <c r="K56" s="490">
        <f t="shared" si="3"/>
        <v>102973.52000000002</v>
      </c>
      <c r="L56" s="717">
        <v>10200</v>
      </c>
      <c r="M56" s="84"/>
    </row>
    <row r="57" spans="1:13" ht="12.75" x14ac:dyDescent="0.2">
      <c r="A57" s="96" t="s">
        <v>571</v>
      </c>
      <c r="B57" s="717">
        <v>821370</v>
      </c>
      <c r="C57" s="717">
        <v>607878.19999999995</v>
      </c>
      <c r="D57" s="717">
        <v>116126.88</v>
      </c>
      <c r="E57" s="717">
        <v>430277.53</v>
      </c>
      <c r="F57" s="487">
        <f t="shared" si="0"/>
        <v>3.0492612974698879E-2</v>
      </c>
      <c r="G57" s="487">
        <f t="shared" si="1"/>
        <v>177600.66999999993</v>
      </c>
      <c r="H57" s="717">
        <v>138526.88</v>
      </c>
      <c r="I57" s="717">
        <v>374527.53</v>
      </c>
      <c r="J57" s="487">
        <f t="shared" si="2"/>
        <v>0</v>
      </c>
      <c r="K57" s="490">
        <f t="shared" si="3"/>
        <v>233350.66999999993</v>
      </c>
      <c r="L57" s="717">
        <v>55750</v>
      </c>
      <c r="M57" s="84"/>
    </row>
    <row r="58" spans="1:13" ht="12.75" x14ac:dyDescent="0.2">
      <c r="A58" s="96" t="s">
        <v>544</v>
      </c>
      <c r="B58" s="717">
        <v>208600</v>
      </c>
      <c r="C58" s="717">
        <v>465743.12</v>
      </c>
      <c r="D58" s="717">
        <v>61663.46</v>
      </c>
      <c r="E58" s="717">
        <v>400042.12</v>
      </c>
      <c r="F58" s="487">
        <f t="shared" si="0"/>
        <v>2.8349910669836852E-2</v>
      </c>
      <c r="G58" s="487">
        <f t="shared" si="1"/>
        <v>65701</v>
      </c>
      <c r="H58" s="717">
        <v>76943.460000000006</v>
      </c>
      <c r="I58" s="717">
        <v>328353.91999999998</v>
      </c>
      <c r="J58" s="487">
        <f t="shared" si="2"/>
        <v>0</v>
      </c>
      <c r="K58" s="490">
        <f t="shared" si="3"/>
        <v>137389.20000000001</v>
      </c>
      <c r="L58" s="717">
        <v>71688.2</v>
      </c>
      <c r="M58" s="84"/>
    </row>
    <row r="59" spans="1:13" ht="12.75" x14ac:dyDescent="0.2">
      <c r="A59" s="481" t="s">
        <v>369</v>
      </c>
      <c r="B59" s="484">
        <f>SUM(B60:B64)</f>
        <v>0</v>
      </c>
      <c r="C59" s="484">
        <f>SUM(C60:C64)</f>
        <v>0</v>
      </c>
      <c r="D59" s="484">
        <f>SUM(D60:D64)</f>
        <v>0</v>
      </c>
      <c r="E59" s="484">
        <f>SUM(E60:E64)</f>
        <v>0</v>
      </c>
      <c r="F59" s="484">
        <f t="shared" si="0"/>
        <v>0</v>
      </c>
      <c r="G59" s="484">
        <f t="shared" si="1"/>
        <v>0</v>
      </c>
      <c r="H59" s="484">
        <f>SUM(H60:H64)</f>
        <v>0</v>
      </c>
      <c r="I59" s="484">
        <f>SUM(I60:I64)</f>
        <v>0</v>
      </c>
      <c r="J59" s="484">
        <f t="shared" si="2"/>
        <v>0</v>
      </c>
      <c r="K59" s="484">
        <f t="shared" si="3"/>
        <v>0</v>
      </c>
      <c r="L59" s="484">
        <f>SUM(L60:L64)</f>
        <v>0</v>
      </c>
      <c r="M59" s="84"/>
    </row>
    <row r="60" spans="1:13" ht="12.75" x14ac:dyDescent="0.2">
      <c r="A60" s="96" t="s">
        <v>572</v>
      </c>
      <c r="B60" s="717"/>
      <c r="C60" s="717"/>
      <c r="D60" s="717"/>
      <c r="E60" s="717"/>
      <c r="F60" s="487">
        <f t="shared" si="0"/>
        <v>0</v>
      </c>
      <c r="G60" s="487">
        <f t="shared" si="1"/>
        <v>0</v>
      </c>
      <c r="H60" s="717"/>
      <c r="I60" s="717"/>
      <c r="J60" s="487">
        <f t="shared" si="2"/>
        <v>0</v>
      </c>
      <c r="K60" s="490">
        <f t="shared" si="3"/>
        <v>0</v>
      </c>
      <c r="L60" s="717"/>
      <c r="M60" s="84"/>
    </row>
    <row r="61" spans="1:13" ht="12.75" x14ac:dyDescent="0.2">
      <c r="A61" s="96" t="s">
        <v>573</v>
      </c>
      <c r="B61" s="717"/>
      <c r="C61" s="717"/>
      <c r="D61" s="717"/>
      <c r="E61" s="717"/>
      <c r="F61" s="487">
        <f t="shared" si="0"/>
        <v>0</v>
      </c>
      <c r="G61" s="487">
        <f t="shared" si="1"/>
        <v>0</v>
      </c>
      <c r="H61" s="717"/>
      <c r="I61" s="717"/>
      <c r="J61" s="487">
        <f t="shared" si="2"/>
        <v>0</v>
      </c>
      <c r="K61" s="490">
        <f t="shared" si="3"/>
        <v>0</v>
      </c>
      <c r="L61" s="717"/>
      <c r="M61" s="84"/>
    </row>
    <row r="62" spans="1:13" ht="12.75" x14ac:dyDescent="0.2">
      <c r="A62" s="96" t="s">
        <v>574</v>
      </c>
      <c r="B62" s="717"/>
      <c r="C62" s="717"/>
      <c r="D62" s="717"/>
      <c r="E62" s="717"/>
      <c r="F62" s="487">
        <f t="shared" si="0"/>
        <v>0</v>
      </c>
      <c r="G62" s="487">
        <f t="shared" si="1"/>
        <v>0</v>
      </c>
      <c r="H62" s="717"/>
      <c r="I62" s="717"/>
      <c r="J62" s="487">
        <f t="shared" si="2"/>
        <v>0</v>
      </c>
      <c r="K62" s="490">
        <f t="shared" si="3"/>
        <v>0</v>
      </c>
      <c r="L62" s="717"/>
      <c r="M62" s="84"/>
    </row>
    <row r="63" spans="1:13" ht="12.75" x14ac:dyDescent="0.2">
      <c r="A63" s="96" t="s">
        <v>575</v>
      </c>
      <c r="B63" s="717"/>
      <c r="C63" s="717"/>
      <c r="D63" s="717"/>
      <c r="E63" s="717"/>
      <c r="F63" s="487">
        <f t="shared" si="0"/>
        <v>0</v>
      </c>
      <c r="G63" s="487">
        <f t="shared" si="1"/>
        <v>0</v>
      </c>
      <c r="H63" s="717"/>
      <c r="I63" s="717"/>
      <c r="J63" s="487">
        <f t="shared" si="2"/>
        <v>0</v>
      </c>
      <c r="K63" s="490">
        <f t="shared" si="3"/>
        <v>0</v>
      </c>
      <c r="L63" s="717"/>
      <c r="M63" s="84"/>
    </row>
    <row r="64" spans="1:13" ht="12.75" x14ac:dyDescent="0.2">
      <c r="A64" s="96" t="s">
        <v>544</v>
      </c>
      <c r="B64" s="717"/>
      <c r="C64" s="717"/>
      <c r="D64" s="717"/>
      <c r="E64" s="717"/>
      <c r="F64" s="487">
        <f t="shared" si="0"/>
        <v>0</v>
      </c>
      <c r="G64" s="487">
        <f t="shared" si="1"/>
        <v>0</v>
      </c>
      <c r="H64" s="717"/>
      <c r="I64" s="717"/>
      <c r="J64" s="487">
        <f t="shared" si="2"/>
        <v>0</v>
      </c>
      <c r="K64" s="490">
        <f t="shared" si="3"/>
        <v>0</v>
      </c>
      <c r="L64" s="717"/>
      <c r="M64" s="84"/>
    </row>
    <row r="65" spans="1:13" ht="12.75" x14ac:dyDescent="0.2">
      <c r="A65" s="481" t="s">
        <v>370</v>
      </c>
      <c r="B65" s="484">
        <f>SUM(B66:B72)</f>
        <v>3192930</v>
      </c>
      <c r="C65" s="484">
        <f>SUM(C66:C72)</f>
        <v>3192930</v>
      </c>
      <c r="D65" s="484">
        <f>SUM(D66:D72)</f>
        <v>327683.38</v>
      </c>
      <c r="E65" s="484">
        <f>SUM(E66:E72)</f>
        <v>2331269.37</v>
      </c>
      <c r="F65" s="484">
        <f t="shared" si="0"/>
        <v>0.16521079926990398</v>
      </c>
      <c r="G65" s="484">
        <f t="shared" si="1"/>
        <v>861660.62999999989</v>
      </c>
      <c r="H65" s="484">
        <f>SUM(H66:H72)</f>
        <v>383485.68999999994</v>
      </c>
      <c r="I65" s="484">
        <f>SUM(I66:I72)</f>
        <v>2290254.04</v>
      </c>
      <c r="J65" s="484">
        <f t="shared" si="2"/>
        <v>0</v>
      </c>
      <c r="K65" s="484">
        <f t="shared" si="3"/>
        <v>902675.96</v>
      </c>
      <c r="L65" s="484">
        <f>SUM(L66:L72)</f>
        <v>41015.33</v>
      </c>
      <c r="M65" s="84"/>
    </row>
    <row r="66" spans="1:13" ht="12.75" x14ac:dyDescent="0.2">
      <c r="A66" s="96" t="s">
        <v>305</v>
      </c>
      <c r="B66" s="717">
        <v>1799095</v>
      </c>
      <c r="C66" s="717">
        <v>1380404.64</v>
      </c>
      <c r="D66" s="717">
        <v>138738.79999999999</v>
      </c>
      <c r="E66" s="717">
        <v>905703.54</v>
      </c>
      <c r="F66" s="487">
        <f t="shared" si="0"/>
        <v>6.4184777473819524E-2</v>
      </c>
      <c r="G66" s="487">
        <f t="shared" si="1"/>
        <v>474701.09999999986</v>
      </c>
      <c r="H66" s="717">
        <v>184381.27</v>
      </c>
      <c r="I66" s="717">
        <v>870445.28</v>
      </c>
      <c r="J66" s="487">
        <f t="shared" si="2"/>
        <v>0</v>
      </c>
      <c r="K66" s="490">
        <f t="shared" si="3"/>
        <v>509959.35999999987</v>
      </c>
      <c r="L66" s="717">
        <v>35258.26</v>
      </c>
      <c r="M66" s="84"/>
    </row>
    <row r="67" spans="1:13" ht="12.75" x14ac:dyDescent="0.2">
      <c r="A67" s="96" t="s">
        <v>306</v>
      </c>
      <c r="B67" s="717">
        <v>343805</v>
      </c>
      <c r="C67" s="717">
        <v>384569.7</v>
      </c>
      <c r="D67" s="717">
        <v>2376</v>
      </c>
      <c r="E67" s="717">
        <v>181664.65</v>
      </c>
      <c r="F67" s="487">
        <f t="shared" si="0"/>
        <v>1.2874085857177182E-2</v>
      </c>
      <c r="G67" s="487">
        <f t="shared" si="1"/>
        <v>202905.05000000002</v>
      </c>
      <c r="H67" s="717">
        <v>2376</v>
      </c>
      <c r="I67" s="717">
        <v>181664.65</v>
      </c>
      <c r="J67" s="487">
        <f t="shared" si="2"/>
        <v>0</v>
      </c>
      <c r="K67" s="490">
        <f t="shared" si="3"/>
        <v>202905.05000000002</v>
      </c>
      <c r="L67" s="717">
        <v>0</v>
      </c>
      <c r="M67" s="84"/>
    </row>
    <row r="68" spans="1:13" ht="12.75" x14ac:dyDescent="0.2">
      <c r="A68" s="96" t="s">
        <v>307</v>
      </c>
      <c r="B68" s="717">
        <v>0</v>
      </c>
      <c r="C68" s="717">
        <v>0</v>
      </c>
      <c r="D68" s="717">
        <v>0</v>
      </c>
      <c r="E68" s="717">
        <v>0</v>
      </c>
      <c r="F68" s="487">
        <f t="shared" si="0"/>
        <v>0</v>
      </c>
      <c r="G68" s="487">
        <f t="shared" si="1"/>
        <v>0</v>
      </c>
      <c r="H68" s="717">
        <v>0</v>
      </c>
      <c r="I68" s="717">
        <v>0</v>
      </c>
      <c r="J68" s="487">
        <f t="shared" si="2"/>
        <v>0</v>
      </c>
      <c r="K68" s="490">
        <f t="shared" si="3"/>
        <v>0</v>
      </c>
      <c r="L68" s="717">
        <v>0</v>
      </c>
      <c r="M68" s="84"/>
    </row>
    <row r="69" spans="1:13" ht="12.75" x14ac:dyDescent="0.2">
      <c r="A69" s="96" t="s">
        <v>308</v>
      </c>
      <c r="B69" s="717">
        <v>0</v>
      </c>
      <c r="C69" s="717">
        <v>0</v>
      </c>
      <c r="D69" s="717">
        <v>0</v>
      </c>
      <c r="E69" s="717">
        <v>0</v>
      </c>
      <c r="F69" s="487">
        <f t="shared" si="0"/>
        <v>0</v>
      </c>
      <c r="G69" s="487">
        <f t="shared" si="1"/>
        <v>0</v>
      </c>
      <c r="H69" s="717">
        <v>0</v>
      </c>
      <c r="I69" s="717">
        <v>0</v>
      </c>
      <c r="J69" s="487">
        <f t="shared" si="2"/>
        <v>0</v>
      </c>
      <c r="K69" s="490">
        <f t="shared" si="3"/>
        <v>0</v>
      </c>
      <c r="L69" s="717">
        <v>0</v>
      </c>
      <c r="M69" s="84"/>
    </row>
    <row r="70" spans="1:13" ht="12.75" x14ac:dyDescent="0.2">
      <c r="A70" s="96" t="s">
        <v>309</v>
      </c>
      <c r="B70" s="717">
        <v>102410</v>
      </c>
      <c r="C70" s="717">
        <v>160411</v>
      </c>
      <c r="D70" s="717">
        <v>14870.53</v>
      </c>
      <c r="E70" s="717">
        <v>114423.88</v>
      </c>
      <c r="F70" s="487">
        <f t="shared" si="0"/>
        <v>8.1089130726937735E-3</v>
      </c>
      <c r="G70" s="487">
        <f t="shared" si="1"/>
        <v>45987.119999999995</v>
      </c>
      <c r="H70" s="717">
        <v>25030.37</v>
      </c>
      <c r="I70" s="717">
        <v>107166.81</v>
      </c>
      <c r="J70" s="487">
        <f t="shared" si="2"/>
        <v>0</v>
      </c>
      <c r="K70" s="490">
        <f t="shared" si="3"/>
        <v>53244.19</v>
      </c>
      <c r="L70" s="717">
        <v>7257.07</v>
      </c>
      <c r="M70" s="84"/>
    </row>
    <row r="71" spans="1:13" ht="12.75" x14ac:dyDescent="0.2">
      <c r="A71" s="96" t="s">
        <v>310</v>
      </c>
      <c r="B71" s="717">
        <v>0</v>
      </c>
      <c r="C71" s="717">
        <v>0</v>
      </c>
      <c r="D71" s="717">
        <v>0</v>
      </c>
      <c r="E71" s="717">
        <v>0</v>
      </c>
      <c r="F71" s="487">
        <f t="shared" si="0"/>
        <v>0</v>
      </c>
      <c r="G71" s="487">
        <f t="shared" si="1"/>
        <v>0</v>
      </c>
      <c r="H71" s="717">
        <v>0</v>
      </c>
      <c r="I71" s="717">
        <v>0</v>
      </c>
      <c r="J71" s="487">
        <f t="shared" si="2"/>
        <v>0</v>
      </c>
      <c r="K71" s="490">
        <f t="shared" si="3"/>
        <v>0</v>
      </c>
      <c r="L71" s="717">
        <v>0</v>
      </c>
      <c r="M71" s="84"/>
    </row>
    <row r="72" spans="1:13" ht="12.75" x14ac:dyDescent="0.2">
      <c r="A72" s="96" t="s">
        <v>544</v>
      </c>
      <c r="B72" s="717">
        <v>947620</v>
      </c>
      <c r="C72" s="717">
        <v>1267544.6599999999</v>
      </c>
      <c r="D72" s="717">
        <v>171698.05</v>
      </c>
      <c r="E72" s="717">
        <v>1129477.3</v>
      </c>
      <c r="F72" s="487">
        <f t="shared" si="0"/>
        <v>8.0043022866213481E-2</v>
      </c>
      <c r="G72" s="487">
        <f t="shared" si="1"/>
        <v>138067.35999999987</v>
      </c>
      <c r="H72" s="717">
        <v>171698.05</v>
      </c>
      <c r="I72" s="717">
        <v>1130977.3</v>
      </c>
      <c r="J72" s="487">
        <f t="shared" si="2"/>
        <v>0</v>
      </c>
      <c r="K72" s="490">
        <f t="shared" si="3"/>
        <v>136567.35999999987</v>
      </c>
      <c r="L72" s="717">
        <v>-1500</v>
      </c>
      <c r="M72" s="84"/>
    </row>
    <row r="73" spans="1:13" ht="12.75" x14ac:dyDescent="0.2">
      <c r="A73" s="481" t="s">
        <v>371</v>
      </c>
      <c r="B73" s="484">
        <f>SUM(B74:B78)</f>
        <v>80000</v>
      </c>
      <c r="C73" s="484">
        <f>SUM(C74:C78)</f>
        <v>80000</v>
      </c>
      <c r="D73" s="484">
        <f>SUM(D74:D78)</f>
        <v>11358.08</v>
      </c>
      <c r="E73" s="484">
        <f>SUM(E74:E78)</f>
        <v>65865.100000000006</v>
      </c>
      <c r="F73" s="484">
        <f t="shared" si="0"/>
        <v>4.6676827461565084E-3</v>
      </c>
      <c r="G73" s="484">
        <f t="shared" si="1"/>
        <v>14134.899999999994</v>
      </c>
      <c r="H73" s="484">
        <f>SUM(H74:H78)</f>
        <v>11358.08</v>
      </c>
      <c r="I73" s="484">
        <f>SUM(I74:I78)</f>
        <v>65865.100000000006</v>
      </c>
      <c r="J73" s="484">
        <f t="shared" si="2"/>
        <v>0</v>
      </c>
      <c r="K73" s="484">
        <f t="shared" si="3"/>
        <v>14134.899999999994</v>
      </c>
      <c r="L73" s="484">
        <f>SUM(L74:L78)</f>
        <v>0</v>
      </c>
      <c r="M73" s="84"/>
    </row>
    <row r="74" spans="1:13" ht="12.75" x14ac:dyDescent="0.2">
      <c r="A74" s="96" t="s">
        <v>576</v>
      </c>
      <c r="B74" s="717"/>
      <c r="C74" s="717"/>
      <c r="D74" s="717"/>
      <c r="E74" s="717"/>
      <c r="F74" s="487">
        <f t="shared" si="0"/>
        <v>0</v>
      </c>
      <c r="G74" s="487">
        <f t="shared" si="1"/>
        <v>0</v>
      </c>
      <c r="H74" s="717"/>
      <c r="I74" s="717"/>
      <c r="J74" s="487">
        <f t="shared" si="2"/>
        <v>0</v>
      </c>
      <c r="K74" s="490">
        <f t="shared" si="3"/>
        <v>0</v>
      </c>
      <c r="L74" s="717"/>
      <c r="M74" s="84"/>
    </row>
    <row r="75" spans="1:13" ht="12.75" x14ac:dyDescent="0.2">
      <c r="A75" s="96" t="s">
        <v>577</v>
      </c>
      <c r="B75" s="717"/>
      <c r="C75" s="717"/>
      <c r="D75" s="717"/>
      <c r="E75" s="717"/>
      <c r="F75" s="487">
        <f t="shared" si="0"/>
        <v>0</v>
      </c>
      <c r="G75" s="487">
        <f t="shared" si="1"/>
        <v>0</v>
      </c>
      <c r="H75" s="717"/>
      <c r="I75" s="717"/>
      <c r="J75" s="487">
        <f t="shared" si="2"/>
        <v>0</v>
      </c>
      <c r="K75" s="490">
        <f t="shared" si="3"/>
        <v>0</v>
      </c>
      <c r="L75" s="717"/>
      <c r="M75" s="84"/>
    </row>
    <row r="76" spans="1:13" ht="12.75" x14ac:dyDescent="0.2">
      <c r="A76" s="96" t="s">
        <v>578</v>
      </c>
      <c r="B76" s="717"/>
      <c r="C76" s="717"/>
      <c r="D76" s="717"/>
      <c r="E76" s="717"/>
      <c r="F76" s="487">
        <f t="shared" si="0"/>
        <v>0</v>
      </c>
      <c r="G76" s="487">
        <f t="shared" si="1"/>
        <v>0</v>
      </c>
      <c r="H76" s="717"/>
      <c r="I76" s="717"/>
      <c r="J76" s="487">
        <f t="shared" si="2"/>
        <v>0</v>
      </c>
      <c r="K76" s="490">
        <f t="shared" si="3"/>
        <v>0</v>
      </c>
      <c r="L76" s="717"/>
      <c r="M76" s="84"/>
    </row>
    <row r="77" spans="1:13" ht="12.75" x14ac:dyDescent="0.2">
      <c r="A77" s="96" t="s">
        <v>579</v>
      </c>
      <c r="B77" s="717"/>
      <c r="C77" s="717"/>
      <c r="D77" s="717"/>
      <c r="E77" s="717"/>
      <c r="F77" s="487">
        <f t="shared" si="0"/>
        <v>0</v>
      </c>
      <c r="G77" s="487">
        <f t="shared" si="1"/>
        <v>0</v>
      </c>
      <c r="H77" s="717"/>
      <c r="I77" s="717"/>
      <c r="J77" s="487">
        <f t="shared" si="2"/>
        <v>0</v>
      </c>
      <c r="K77" s="490">
        <f t="shared" si="3"/>
        <v>0</v>
      </c>
      <c r="L77" s="717"/>
      <c r="M77" s="84"/>
    </row>
    <row r="78" spans="1:13" ht="12.75" x14ac:dyDescent="0.2">
      <c r="A78" s="96" t="s">
        <v>544</v>
      </c>
      <c r="B78" s="717">
        <v>80000</v>
      </c>
      <c r="C78" s="717">
        <v>80000</v>
      </c>
      <c r="D78" s="717">
        <v>11358.08</v>
      </c>
      <c r="E78" s="717">
        <v>65865.100000000006</v>
      </c>
      <c r="F78" s="487">
        <f t="shared" ref="F78:F141" si="4">IF(E$182="",0,IF(E$182=0,0,E78/E$182))</f>
        <v>4.6676827461565084E-3</v>
      </c>
      <c r="G78" s="487">
        <f t="shared" ref="G78:G141" si="5">+C78-E78</f>
        <v>14134.899999999994</v>
      </c>
      <c r="H78" s="717">
        <v>11358.08</v>
      </c>
      <c r="I78" s="717">
        <v>65865.100000000006</v>
      </c>
      <c r="J78" s="487">
        <f t="shared" ref="J78:J141" si="6">IF(I247="",0,IF(I247=0,0,I78/I$182))</f>
        <v>0</v>
      </c>
      <c r="K78" s="490">
        <f t="shared" ref="K78:K141" si="7">+C78-I78</f>
        <v>14134.899999999994</v>
      </c>
      <c r="L78" s="717">
        <v>0</v>
      </c>
      <c r="M78" s="84"/>
    </row>
    <row r="79" spans="1:13" ht="12.75" x14ac:dyDescent="0.2">
      <c r="A79" s="481" t="s">
        <v>372</v>
      </c>
      <c r="B79" s="484">
        <f>SUM(B80:B87)</f>
        <v>7668133</v>
      </c>
      <c r="C79" s="484">
        <f>SUM(C80:C87)</f>
        <v>8666592.5099999998</v>
      </c>
      <c r="D79" s="484">
        <f>SUM(D80:D87)</f>
        <v>1096762.0399999998</v>
      </c>
      <c r="E79" s="484">
        <f>SUM(E80:E87)</f>
        <v>7479160.8199999994</v>
      </c>
      <c r="F79" s="484">
        <f t="shared" si="4"/>
        <v>0.5300280408781548</v>
      </c>
      <c r="G79" s="484">
        <f t="shared" si="5"/>
        <v>1187431.6900000004</v>
      </c>
      <c r="H79" s="484">
        <f>SUM(H80:H87)</f>
        <v>1331186.17</v>
      </c>
      <c r="I79" s="484">
        <f>SUM(I80:I87)</f>
        <v>6420686.5300000003</v>
      </c>
      <c r="J79" s="484">
        <f t="shared" si="6"/>
        <v>0</v>
      </c>
      <c r="K79" s="484">
        <f t="shared" si="7"/>
        <v>2245905.9799999995</v>
      </c>
      <c r="L79" s="484">
        <f>SUM(L80:L87)</f>
        <v>1058474.29</v>
      </c>
      <c r="M79" s="84"/>
    </row>
    <row r="80" spans="1:13" ht="12.75" x14ac:dyDescent="0.2">
      <c r="A80" s="96" t="s">
        <v>580</v>
      </c>
      <c r="B80" s="717">
        <v>6281165</v>
      </c>
      <c r="C80" s="717">
        <v>6383726.4199999999</v>
      </c>
      <c r="D80" s="717">
        <v>978426.61</v>
      </c>
      <c r="E80" s="717">
        <v>5723466.6799999997</v>
      </c>
      <c r="F80" s="487">
        <f t="shared" si="4"/>
        <v>0.40560671236265744</v>
      </c>
      <c r="G80" s="487">
        <f t="shared" si="5"/>
        <v>660259.74000000022</v>
      </c>
      <c r="H80" s="717">
        <v>1148116.93</v>
      </c>
      <c r="I80" s="717">
        <v>5202155.96</v>
      </c>
      <c r="J80" s="487">
        <f t="shared" si="6"/>
        <v>0</v>
      </c>
      <c r="K80" s="490">
        <f t="shared" si="7"/>
        <v>1181570.46</v>
      </c>
      <c r="L80" s="717">
        <v>521310.71999999997</v>
      </c>
      <c r="M80" s="84"/>
    </row>
    <row r="81" spans="1:13" ht="12.75" x14ac:dyDescent="0.2">
      <c r="A81" s="96" t="s">
        <v>581</v>
      </c>
      <c r="B81" s="717">
        <v>24035</v>
      </c>
      <c r="C81" s="717">
        <v>24035</v>
      </c>
      <c r="D81" s="717">
        <v>0</v>
      </c>
      <c r="E81" s="717">
        <v>0</v>
      </c>
      <c r="F81" s="487">
        <f t="shared" si="4"/>
        <v>0</v>
      </c>
      <c r="G81" s="487">
        <f t="shared" si="5"/>
        <v>24035</v>
      </c>
      <c r="H81" s="717">
        <v>0</v>
      </c>
      <c r="I81" s="717">
        <v>0</v>
      </c>
      <c r="J81" s="487">
        <f t="shared" si="6"/>
        <v>0</v>
      </c>
      <c r="K81" s="490">
        <f t="shared" si="7"/>
        <v>24035</v>
      </c>
      <c r="L81" s="717">
        <v>0</v>
      </c>
      <c r="M81" s="84"/>
    </row>
    <row r="82" spans="1:13" ht="12.75" x14ac:dyDescent="0.2">
      <c r="A82" s="96" t="s">
        <v>582</v>
      </c>
      <c r="B82" s="717">
        <v>6270</v>
      </c>
      <c r="C82" s="717">
        <v>6270</v>
      </c>
      <c r="D82" s="717">
        <v>0</v>
      </c>
      <c r="E82" s="717">
        <v>0</v>
      </c>
      <c r="F82" s="487">
        <f t="shared" si="4"/>
        <v>0</v>
      </c>
      <c r="G82" s="487">
        <f t="shared" si="5"/>
        <v>6270</v>
      </c>
      <c r="H82" s="717">
        <v>0</v>
      </c>
      <c r="I82" s="717">
        <v>0</v>
      </c>
      <c r="J82" s="487">
        <f t="shared" si="6"/>
        <v>0</v>
      </c>
      <c r="K82" s="490">
        <f t="shared" si="7"/>
        <v>6270</v>
      </c>
      <c r="L82" s="717">
        <v>0</v>
      </c>
      <c r="M82" s="84"/>
    </row>
    <row r="83" spans="1:13" ht="12.75" x14ac:dyDescent="0.2">
      <c r="A83" s="96" t="s">
        <v>583</v>
      </c>
      <c r="B83" s="717">
        <v>0</v>
      </c>
      <c r="C83" s="717">
        <v>0</v>
      </c>
      <c r="D83" s="717">
        <v>0</v>
      </c>
      <c r="E83" s="717">
        <v>0</v>
      </c>
      <c r="F83" s="487">
        <f t="shared" si="4"/>
        <v>0</v>
      </c>
      <c r="G83" s="487">
        <f t="shared" si="5"/>
        <v>0</v>
      </c>
      <c r="H83" s="717">
        <v>0</v>
      </c>
      <c r="I83" s="717">
        <v>0</v>
      </c>
      <c r="J83" s="487">
        <f t="shared" si="6"/>
        <v>0</v>
      </c>
      <c r="K83" s="490">
        <f t="shared" si="7"/>
        <v>0</v>
      </c>
      <c r="L83" s="717">
        <v>0</v>
      </c>
      <c r="M83" s="84"/>
    </row>
    <row r="84" spans="1:13" ht="12.75" x14ac:dyDescent="0.2">
      <c r="A84" s="96" t="s">
        <v>584</v>
      </c>
      <c r="B84" s="717">
        <v>1018930</v>
      </c>
      <c r="C84" s="717">
        <v>873121.03</v>
      </c>
      <c r="D84" s="717">
        <v>98486.6</v>
      </c>
      <c r="E84" s="717">
        <v>546534.87</v>
      </c>
      <c r="F84" s="487">
        <f t="shared" si="4"/>
        <v>3.8731458433554189E-2</v>
      </c>
      <c r="G84" s="487">
        <f t="shared" si="5"/>
        <v>326586.16000000003</v>
      </c>
      <c r="H84" s="717">
        <v>98486.6</v>
      </c>
      <c r="I84" s="717">
        <v>546534.87</v>
      </c>
      <c r="J84" s="487">
        <f t="shared" si="6"/>
        <v>0</v>
      </c>
      <c r="K84" s="490">
        <f t="shared" si="7"/>
        <v>326586.16000000003</v>
      </c>
      <c r="L84" s="717">
        <v>0</v>
      </c>
      <c r="M84" s="84"/>
    </row>
    <row r="85" spans="1:13" ht="12.75" x14ac:dyDescent="0.2">
      <c r="A85" s="96" t="s">
        <v>585</v>
      </c>
      <c r="B85" s="717">
        <v>88500</v>
      </c>
      <c r="C85" s="717">
        <v>136501</v>
      </c>
      <c r="D85" s="717">
        <v>9482.1299999999992</v>
      </c>
      <c r="E85" s="717">
        <v>81807.88</v>
      </c>
      <c r="F85" s="487">
        <f t="shared" si="4"/>
        <v>5.7975047479718704E-3</v>
      </c>
      <c r="G85" s="487">
        <f t="shared" si="5"/>
        <v>54693.119999999995</v>
      </c>
      <c r="H85" s="717">
        <v>9482.1299999999992</v>
      </c>
      <c r="I85" s="717">
        <v>81807.88</v>
      </c>
      <c r="J85" s="487">
        <f t="shared" si="6"/>
        <v>0</v>
      </c>
      <c r="K85" s="490">
        <f t="shared" si="7"/>
        <v>54693.119999999995</v>
      </c>
      <c r="L85" s="717">
        <v>0</v>
      </c>
      <c r="M85" s="84"/>
    </row>
    <row r="86" spans="1:13" ht="12.75" x14ac:dyDescent="0.2">
      <c r="A86" s="96" t="s">
        <v>586</v>
      </c>
      <c r="B86" s="717"/>
      <c r="C86" s="717"/>
      <c r="D86" s="717"/>
      <c r="E86" s="717"/>
      <c r="F86" s="487">
        <f t="shared" si="4"/>
        <v>0</v>
      </c>
      <c r="G86" s="487">
        <f t="shared" si="5"/>
        <v>0</v>
      </c>
      <c r="H86" s="717"/>
      <c r="I86" s="717"/>
      <c r="J86" s="487">
        <f t="shared" si="6"/>
        <v>0</v>
      </c>
      <c r="K86" s="490">
        <f t="shared" si="7"/>
        <v>0</v>
      </c>
      <c r="L86" s="717"/>
      <c r="M86" s="84"/>
    </row>
    <row r="87" spans="1:13" ht="12.75" x14ac:dyDescent="0.2">
      <c r="A87" s="96" t="s">
        <v>544</v>
      </c>
      <c r="B87" s="717">
        <v>249233</v>
      </c>
      <c r="C87" s="717">
        <v>1242939.06</v>
      </c>
      <c r="D87" s="717">
        <v>10366.700000000001</v>
      </c>
      <c r="E87" s="717">
        <v>1127351.3899999999</v>
      </c>
      <c r="F87" s="487">
        <f t="shared" si="4"/>
        <v>7.9892365333971344E-2</v>
      </c>
      <c r="G87" s="487">
        <f t="shared" si="5"/>
        <v>115587.67000000016</v>
      </c>
      <c r="H87" s="717">
        <v>75100.509999999995</v>
      </c>
      <c r="I87" s="717">
        <v>590187.81999999995</v>
      </c>
      <c r="J87" s="487">
        <f t="shared" si="6"/>
        <v>0</v>
      </c>
      <c r="K87" s="490">
        <f t="shared" si="7"/>
        <v>652751.24000000011</v>
      </c>
      <c r="L87" s="717">
        <v>537163.56999999995</v>
      </c>
      <c r="M87" s="84"/>
    </row>
    <row r="88" spans="1:13" ht="12.75" x14ac:dyDescent="0.2">
      <c r="A88" s="481" t="s">
        <v>373</v>
      </c>
      <c r="B88" s="414">
        <f>SUM(B89:B91)</f>
        <v>156750</v>
      </c>
      <c r="C88" s="414">
        <f>SUM(C89:C91)</f>
        <v>1</v>
      </c>
      <c r="D88" s="414">
        <f>SUM(D89:D91)</f>
        <v>0</v>
      </c>
      <c r="E88" s="414">
        <f>SUM(E89:E91)</f>
        <v>0</v>
      </c>
      <c r="F88" s="414">
        <f t="shared" si="4"/>
        <v>0</v>
      </c>
      <c r="G88" s="414">
        <f t="shared" si="5"/>
        <v>1</v>
      </c>
      <c r="H88" s="414">
        <f>SUM(H89:H91)</f>
        <v>0</v>
      </c>
      <c r="I88" s="414">
        <f>SUM(I89:I91)</f>
        <v>0</v>
      </c>
      <c r="J88" s="414">
        <f t="shared" si="6"/>
        <v>0</v>
      </c>
      <c r="K88" s="414">
        <f t="shared" si="7"/>
        <v>1</v>
      </c>
      <c r="L88" s="414">
        <f>SUM(L89:L91)</f>
        <v>0</v>
      </c>
      <c r="M88" s="84"/>
    </row>
    <row r="89" spans="1:13" ht="12.75" x14ac:dyDescent="0.2">
      <c r="A89" s="96" t="s">
        <v>587</v>
      </c>
      <c r="B89" s="717"/>
      <c r="C89" s="717"/>
      <c r="D89" s="717"/>
      <c r="E89" s="717"/>
      <c r="F89" s="487">
        <f t="shared" si="4"/>
        <v>0</v>
      </c>
      <c r="G89" s="487">
        <f t="shared" si="5"/>
        <v>0</v>
      </c>
      <c r="H89" s="717"/>
      <c r="I89" s="717"/>
      <c r="J89" s="487">
        <f t="shared" si="6"/>
        <v>0</v>
      </c>
      <c r="K89" s="490">
        <f t="shared" si="7"/>
        <v>0</v>
      </c>
      <c r="L89" s="717"/>
      <c r="M89" s="84"/>
    </row>
    <row r="90" spans="1:13" ht="12.75" x14ac:dyDescent="0.2">
      <c r="A90" s="96" t="s">
        <v>588</v>
      </c>
      <c r="B90" s="717">
        <v>156750</v>
      </c>
      <c r="C90" s="717">
        <v>1</v>
      </c>
      <c r="D90" s="717">
        <v>0</v>
      </c>
      <c r="E90" s="717">
        <v>0</v>
      </c>
      <c r="F90" s="487">
        <f t="shared" si="4"/>
        <v>0</v>
      </c>
      <c r="G90" s="487">
        <f t="shared" si="5"/>
        <v>1</v>
      </c>
      <c r="H90" s="717">
        <v>0</v>
      </c>
      <c r="I90" s="717">
        <v>0</v>
      </c>
      <c r="J90" s="487">
        <f t="shared" si="6"/>
        <v>0</v>
      </c>
      <c r="K90" s="490">
        <f t="shared" si="7"/>
        <v>1</v>
      </c>
      <c r="L90" s="717">
        <v>0</v>
      </c>
      <c r="M90" s="84"/>
    </row>
    <row r="91" spans="1:13" ht="12.75" x14ac:dyDescent="0.2">
      <c r="A91" s="96" t="s">
        <v>544</v>
      </c>
      <c r="B91" s="717">
        <v>0</v>
      </c>
      <c r="C91" s="717">
        <v>0</v>
      </c>
      <c r="D91" s="717">
        <v>0</v>
      </c>
      <c r="E91" s="717">
        <v>0</v>
      </c>
      <c r="F91" s="487">
        <f t="shared" si="4"/>
        <v>0</v>
      </c>
      <c r="G91" s="487">
        <f t="shared" si="5"/>
        <v>0</v>
      </c>
      <c r="H91" s="717">
        <v>0</v>
      </c>
      <c r="I91" s="717">
        <v>0</v>
      </c>
      <c r="J91" s="487">
        <f t="shared" si="6"/>
        <v>0</v>
      </c>
      <c r="K91" s="490">
        <f t="shared" si="7"/>
        <v>0</v>
      </c>
      <c r="L91" s="717">
        <v>0</v>
      </c>
      <c r="M91" s="84"/>
    </row>
    <row r="92" spans="1:13" ht="12.75" x14ac:dyDescent="0.2">
      <c r="A92" s="481" t="s">
        <v>374</v>
      </c>
      <c r="B92" s="484">
        <f>SUM(B93:B96)</f>
        <v>0</v>
      </c>
      <c r="C92" s="484">
        <f>SUM(C93:C96)</f>
        <v>0</v>
      </c>
      <c r="D92" s="484">
        <f>SUM(D93:D96)</f>
        <v>0</v>
      </c>
      <c r="E92" s="484">
        <f>SUM(E93:E96)</f>
        <v>0</v>
      </c>
      <c r="F92" s="484">
        <f t="shared" si="4"/>
        <v>0</v>
      </c>
      <c r="G92" s="484">
        <f t="shared" si="5"/>
        <v>0</v>
      </c>
      <c r="H92" s="484">
        <f>SUM(H93:H96)</f>
        <v>0</v>
      </c>
      <c r="I92" s="484">
        <f>SUM(I93:I96)</f>
        <v>0</v>
      </c>
      <c r="J92" s="484">
        <f t="shared" si="6"/>
        <v>0</v>
      </c>
      <c r="K92" s="484">
        <f t="shared" si="7"/>
        <v>0</v>
      </c>
      <c r="L92" s="484">
        <f>SUM(L93:L96)</f>
        <v>0</v>
      </c>
      <c r="M92" s="84"/>
    </row>
    <row r="93" spans="1:13" ht="12.75" x14ac:dyDescent="0.2">
      <c r="A93" s="96" t="s">
        <v>589</v>
      </c>
      <c r="B93" s="717"/>
      <c r="C93" s="717"/>
      <c r="D93" s="717"/>
      <c r="E93" s="717"/>
      <c r="F93" s="487">
        <f t="shared" si="4"/>
        <v>0</v>
      </c>
      <c r="G93" s="487">
        <f t="shared" si="5"/>
        <v>0</v>
      </c>
      <c r="H93" s="717"/>
      <c r="I93" s="717"/>
      <c r="J93" s="487">
        <f t="shared" si="6"/>
        <v>0</v>
      </c>
      <c r="K93" s="490">
        <f t="shared" si="7"/>
        <v>0</v>
      </c>
      <c r="L93" s="717"/>
      <c r="M93" s="84"/>
    </row>
    <row r="94" spans="1:13" ht="12.75" x14ac:dyDescent="0.2">
      <c r="A94" s="96" t="s">
        <v>590</v>
      </c>
      <c r="B94" s="717"/>
      <c r="C94" s="717"/>
      <c r="D94" s="717"/>
      <c r="E94" s="717"/>
      <c r="F94" s="487">
        <f t="shared" si="4"/>
        <v>0</v>
      </c>
      <c r="G94" s="487">
        <f t="shared" si="5"/>
        <v>0</v>
      </c>
      <c r="H94" s="717"/>
      <c r="I94" s="717"/>
      <c r="J94" s="487">
        <f t="shared" si="6"/>
        <v>0</v>
      </c>
      <c r="K94" s="490">
        <f t="shared" si="7"/>
        <v>0</v>
      </c>
      <c r="L94" s="717"/>
      <c r="M94" s="84"/>
    </row>
    <row r="95" spans="1:13" ht="12.75" x14ac:dyDescent="0.2">
      <c r="A95" s="96" t="s">
        <v>591</v>
      </c>
      <c r="B95" s="717"/>
      <c r="C95" s="717"/>
      <c r="D95" s="717"/>
      <c r="E95" s="717"/>
      <c r="F95" s="487">
        <f t="shared" si="4"/>
        <v>0</v>
      </c>
      <c r="G95" s="487">
        <f t="shared" si="5"/>
        <v>0</v>
      </c>
      <c r="H95" s="717"/>
      <c r="I95" s="717"/>
      <c r="J95" s="487">
        <f t="shared" si="6"/>
        <v>0</v>
      </c>
      <c r="K95" s="490">
        <f t="shared" si="7"/>
        <v>0</v>
      </c>
      <c r="L95" s="717"/>
      <c r="M95" s="84"/>
    </row>
    <row r="96" spans="1:13" ht="12.75" x14ac:dyDescent="0.2">
      <c r="A96" s="96" t="s">
        <v>544</v>
      </c>
      <c r="B96" s="717"/>
      <c r="C96" s="717"/>
      <c r="D96" s="717"/>
      <c r="E96" s="717"/>
      <c r="F96" s="487">
        <f t="shared" si="4"/>
        <v>0</v>
      </c>
      <c r="G96" s="487">
        <f t="shared" si="5"/>
        <v>0</v>
      </c>
      <c r="H96" s="717"/>
      <c r="I96" s="717"/>
      <c r="J96" s="487">
        <f t="shared" si="6"/>
        <v>0</v>
      </c>
      <c r="K96" s="490">
        <f t="shared" si="7"/>
        <v>0</v>
      </c>
      <c r="L96" s="717"/>
      <c r="M96" s="84"/>
    </row>
    <row r="97" spans="1:13" ht="12.75" x14ac:dyDescent="0.2">
      <c r="A97" s="481" t="s">
        <v>375</v>
      </c>
      <c r="B97" s="484">
        <f>SUM(B98:B101)</f>
        <v>854095</v>
      </c>
      <c r="C97" s="484">
        <f>SUM(C98:C101)</f>
        <v>70826.38</v>
      </c>
      <c r="D97" s="484">
        <f>SUM(D98:D101)</f>
        <v>0</v>
      </c>
      <c r="E97" s="484">
        <f>SUM(E98:E101)</f>
        <v>0</v>
      </c>
      <c r="F97" s="484">
        <f t="shared" si="4"/>
        <v>0</v>
      </c>
      <c r="G97" s="484">
        <f t="shared" si="5"/>
        <v>70826.38</v>
      </c>
      <c r="H97" s="484">
        <f>SUM(H98:H101)</f>
        <v>0</v>
      </c>
      <c r="I97" s="484">
        <f>SUM(I98:I101)</f>
        <v>0</v>
      </c>
      <c r="J97" s="484">
        <f t="shared" si="6"/>
        <v>0</v>
      </c>
      <c r="K97" s="484">
        <f t="shared" si="7"/>
        <v>70826.38</v>
      </c>
      <c r="L97" s="484">
        <f>SUM(L98:L101)</f>
        <v>0</v>
      </c>
      <c r="M97" s="84"/>
    </row>
    <row r="98" spans="1:13" ht="12.75" x14ac:dyDescent="0.2">
      <c r="A98" s="96" t="s">
        <v>592</v>
      </c>
      <c r="B98" s="717">
        <v>804980</v>
      </c>
      <c r="C98" s="717">
        <v>70821.38</v>
      </c>
      <c r="D98" s="717">
        <v>0</v>
      </c>
      <c r="E98" s="717">
        <v>0</v>
      </c>
      <c r="F98" s="487">
        <f t="shared" si="4"/>
        <v>0</v>
      </c>
      <c r="G98" s="487">
        <f t="shared" si="5"/>
        <v>70821.38</v>
      </c>
      <c r="H98" s="717">
        <v>0</v>
      </c>
      <c r="I98" s="717">
        <v>0</v>
      </c>
      <c r="J98" s="487">
        <f t="shared" si="6"/>
        <v>0</v>
      </c>
      <c r="K98" s="490">
        <f t="shared" si="7"/>
        <v>70821.38</v>
      </c>
      <c r="L98" s="717">
        <v>0</v>
      </c>
      <c r="M98" s="84"/>
    </row>
    <row r="99" spans="1:13" ht="12.75" x14ac:dyDescent="0.2">
      <c r="A99" s="96" t="s">
        <v>593</v>
      </c>
      <c r="B99" s="717">
        <v>49115</v>
      </c>
      <c r="C99" s="717">
        <v>5</v>
      </c>
      <c r="D99" s="717">
        <v>0</v>
      </c>
      <c r="E99" s="717">
        <v>0</v>
      </c>
      <c r="F99" s="487">
        <f t="shared" si="4"/>
        <v>0</v>
      </c>
      <c r="G99" s="487">
        <f t="shared" si="5"/>
        <v>5</v>
      </c>
      <c r="H99" s="717">
        <v>0</v>
      </c>
      <c r="I99" s="717">
        <v>0</v>
      </c>
      <c r="J99" s="487">
        <f t="shared" si="6"/>
        <v>0</v>
      </c>
      <c r="K99" s="490">
        <f t="shared" si="7"/>
        <v>5</v>
      </c>
      <c r="L99" s="717">
        <v>0</v>
      </c>
      <c r="M99" s="84"/>
    </row>
    <row r="100" spans="1:13" ht="12.75" x14ac:dyDescent="0.2">
      <c r="A100" s="96" t="s">
        <v>594</v>
      </c>
      <c r="B100" s="717">
        <v>0</v>
      </c>
      <c r="C100" s="717">
        <v>0</v>
      </c>
      <c r="D100" s="717">
        <v>0</v>
      </c>
      <c r="E100" s="717">
        <v>0</v>
      </c>
      <c r="F100" s="487">
        <f t="shared" si="4"/>
        <v>0</v>
      </c>
      <c r="G100" s="487">
        <f t="shared" si="5"/>
        <v>0</v>
      </c>
      <c r="H100" s="717">
        <v>0</v>
      </c>
      <c r="I100" s="717">
        <v>0</v>
      </c>
      <c r="J100" s="487">
        <f t="shared" si="6"/>
        <v>0</v>
      </c>
      <c r="K100" s="490">
        <f t="shared" si="7"/>
        <v>0</v>
      </c>
      <c r="L100" s="717">
        <v>0</v>
      </c>
      <c r="M100" s="84"/>
    </row>
    <row r="101" spans="1:13" ht="12.75" x14ac:dyDescent="0.2">
      <c r="A101" s="96" t="s">
        <v>544</v>
      </c>
      <c r="B101" s="717">
        <v>0</v>
      </c>
      <c r="C101" s="717">
        <v>0</v>
      </c>
      <c r="D101" s="717">
        <v>0</v>
      </c>
      <c r="E101" s="717">
        <v>0</v>
      </c>
      <c r="F101" s="487">
        <f t="shared" si="4"/>
        <v>0</v>
      </c>
      <c r="G101" s="487">
        <f t="shared" si="5"/>
        <v>0</v>
      </c>
      <c r="H101" s="717">
        <v>0</v>
      </c>
      <c r="I101" s="717">
        <v>0</v>
      </c>
      <c r="J101" s="487">
        <f t="shared" si="6"/>
        <v>0</v>
      </c>
      <c r="K101" s="490">
        <f t="shared" si="7"/>
        <v>0</v>
      </c>
      <c r="L101" s="717">
        <v>0</v>
      </c>
      <c r="M101" s="84"/>
    </row>
    <row r="102" spans="1:13" ht="12.75" x14ac:dyDescent="0.2">
      <c r="A102" s="481" t="s">
        <v>376</v>
      </c>
      <c r="B102" s="414">
        <f>SUM(B103:B105)</f>
        <v>250000</v>
      </c>
      <c r="C102" s="414">
        <f>SUM(C103:C105)</f>
        <v>203497</v>
      </c>
      <c r="D102" s="414">
        <f>SUM(D103:D105)</f>
        <v>0</v>
      </c>
      <c r="E102" s="414">
        <f>SUM(E103:E105)</f>
        <v>0</v>
      </c>
      <c r="F102" s="414">
        <f t="shared" si="4"/>
        <v>0</v>
      </c>
      <c r="G102" s="414">
        <f t="shared" si="5"/>
        <v>203497</v>
      </c>
      <c r="H102" s="414">
        <f>SUM(H103:H105)</f>
        <v>0</v>
      </c>
      <c r="I102" s="414">
        <f>SUM(I103:I105)</f>
        <v>0</v>
      </c>
      <c r="J102" s="414">
        <f t="shared" si="6"/>
        <v>0</v>
      </c>
      <c r="K102" s="414">
        <f t="shared" si="7"/>
        <v>203497</v>
      </c>
      <c r="L102" s="414">
        <f>SUM(L103:L105)</f>
        <v>0</v>
      </c>
      <c r="M102" s="84"/>
    </row>
    <row r="103" spans="1:13" ht="12.75" x14ac:dyDescent="0.2">
      <c r="A103" s="96" t="s">
        <v>595</v>
      </c>
      <c r="B103" s="717">
        <v>250000</v>
      </c>
      <c r="C103" s="717">
        <v>203497</v>
      </c>
      <c r="D103" s="717">
        <v>0</v>
      </c>
      <c r="E103" s="717">
        <v>0</v>
      </c>
      <c r="F103" s="487">
        <f t="shared" si="4"/>
        <v>0</v>
      </c>
      <c r="G103" s="487">
        <f t="shared" si="5"/>
        <v>203497</v>
      </c>
      <c r="H103" s="717">
        <v>0</v>
      </c>
      <c r="I103" s="717">
        <v>0</v>
      </c>
      <c r="J103" s="487">
        <f t="shared" si="6"/>
        <v>0</v>
      </c>
      <c r="K103" s="490">
        <f t="shared" si="7"/>
        <v>203497</v>
      </c>
      <c r="L103" s="717">
        <v>0</v>
      </c>
      <c r="M103" s="84"/>
    </row>
    <row r="104" spans="1:13" ht="12.75" x14ac:dyDescent="0.2">
      <c r="A104" s="96" t="s">
        <v>596</v>
      </c>
      <c r="B104" s="717">
        <v>0</v>
      </c>
      <c r="C104" s="717">
        <v>0</v>
      </c>
      <c r="D104" s="717">
        <v>0</v>
      </c>
      <c r="E104" s="717">
        <v>0</v>
      </c>
      <c r="F104" s="487">
        <f t="shared" si="4"/>
        <v>0</v>
      </c>
      <c r="G104" s="487">
        <f t="shared" si="5"/>
        <v>0</v>
      </c>
      <c r="H104" s="717">
        <v>0</v>
      </c>
      <c r="I104" s="717">
        <v>0</v>
      </c>
      <c r="J104" s="487">
        <f t="shared" si="6"/>
        <v>0</v>
      </c>
      <c r="K104" s="490">
        <f t="shared" si="7"/>
        <v>0</v>
      </c>
      <c r="L104" s="717">
        <v>0</v>
      </c>
      <c r="M104" s="84"/>
    </row>
    <row r="105" spans="1:13" ht="12.75" x14ac:dyDescent="0.2">
      <c r="A105" s="96" t="s">
        <v>544</v>
      </c>
      <c r="B105" s="717">
        <v>0</v>
      </c>
      <c r="C105" s="717">
        <v>0</v>
      </c>
      <c r="D105" s="717">
        <v>0</v>
      </c>
      <c r="E105" s="717">
        <v>0</v>
      </c>
      <c r="F105" s="487">
        <f t="shared" si="4"/>
        <v>0</v>
      </c>
      <c r="G105" s="487">
        <f t="shared" si="5"/>
        <v>0</v>
      </c>
      <c r="H105" s="717">
        <v>0</v>
      </c>
      <c r="I105" s="717">
        <v>0</v>
      </c>
      <c r="J105" s="487">
        <f t="shared" si="6"/>
        <v>0</v>
      </c>
      <c r="K105" s="490">
        <f t="shared" si="7"/>
        <v>0</v>
      </c>
      <c r="L105" s="717">
        <v>0</v>
      </c>
      <c r="M105" s="84"/>
    </row>
    <row r="106" spans="1:13" ht="12.75" x14ac:dyDescent="0.2">
      <c r="A106" s="481" t="s">
        <v>377</v>
      </c>
      <c r="B106" s="414">
        <f>SUM(B107:B109)</f>
        <v>367620</v>
      </c>
      <c r="C106" s="414">
        <f>SUM(C107:C109)</f>
        <v>1009</v>
      </c>
      <c r="D106" s="414">
        <f>SUM(D107:D109)</f>
        <v>777.28</v>
      </c>
      <c r="E106" s="414">
        <f>SUM(E107:E109)</f>
        <v>777.28</v>
      </c>
      <c r="F106" s="414">
        <f t="shared" si="4"/>
        <v>5.5083746095163144E-5</v>
      </c>
      <c r="G106" s="414">
        <f t="shared" si="5"/>
        <v>231.72000000000003</v>
      </c>
      <c r="H106" s="414">
        <f>SUM(H107:H109)</f>
        <v>230.72</v>
      </c>
      <c r="I106" s="414">
        <f>SUM(I107:I109)</f>
        <v>777.28</v>
      </c>
      <c r="J106" s="414">
        <f t="shared" si="6"/>
        <v>0</v>
      </c>
      <c r="K106" s="414">
        <f t="shared" si="7"/>
        <v>231.72000000000003</v>
      </c>
      <c r="L106" s="414">
        <f>SUM(L107:L109)</f>
        <v>0</v>
      </c>
      <c r="M106" s="84"/>
    </row>
    <row r="107" spans="1:13" ht="12.75" x14ac:dyDescent="0.2">
      <c r="A107" s="96" t="s">
        <v>597</v>
      </c>
      <c r="B107" s="717">
        <v>300000</v>
      </c>
      <c r="C107" s="717">
        <v>1</v>
      </c>
      <c r="D107" s="717">
        <v>0</v>
      </c>
      <c r="E107" s="717">
        <v>0</v>
      </c>
      <c r="F107" s="487">
        <f t="shared" si="4"/>
        <v>0</v>
      </c>
      <c r="G107" s="487">
        <f t="shared" si="5"/>
        <v>1</v>
      </c>
      <c r="H107" s="717">
        <v>0</v>
      </c>
      <c r="I107" s="717">
        <v>0</v>
      </c>
      <c r="J107" s="487">
        <f t="shared" si="6"/>
        <v>0</v>
      </c>
      <c r="K107" s="490">
        <f t="shared" si="7"/>
        <v>1</v>
      </c>
      <c r="L107" s="717">
        <v>0</v>
      </c>
      <c r="M107" s="84"/>
    </row>
    <row r="108" spans="1:13" ht="12.75" x14ac:dyDescent="0.2">
      <c r="A108" s="96" t="s">
        <v>598</v>
      </c>
      <c r="B108" s="717">
        <v>67620</v>
      </c>
      <c r="C108" s="717">
        <v>1008</v>
      </c>
      <c r="D108" s="717">
        <v>777.28</v>
      </c>
      <c r="E108" s="717">
        <v>777.28</v>
      </c>
      <c r="F108" s="487">
        <f t="shared" si="4"/>
        <v>5.5083746095163144E-5</v>
      </c>
      <c r="G108" s="487">
        <f t="shared" si="5"/>
        <v>230.72000000000003</v>
      </c>
      <c r="H108" s="717">
        <v>230.72</v>
      </c>
      <c r="I108" s="717">
        <v>777.28</v>
      </c>
      <c r="J108" s="487">
        <f t="shared" si="6"/>
        <v>0</v>
      </c>
      <c r="K108" s="490">
        <f t="shared" si="7"/>
        <v>230.72000000000003</v>
      </c>
      <c r="L108" s="717">
        <v>0</v>
      </c>
      <c r="M108" s="84"/>
    </row>
    <row r="109" spans="1:13" ht="12.75" x14ac:dyDescent="0.2">
      <c r="A109" s="96" t="s">
        <v>544</v>
      </c>
      <c r="B109" s="717">
        <v>0</v>
      </c>
      <c r="C109" s="717">
        <v>0</v>
      </c>
      <c r="D109" s="717">
        <v>0</v>
      </c>
      <c r="E109" s="717">
        <v>0</v>
      </c>
      <c r="F109" s="487">
        <f t="shared" si="4"/>
        <v>0</v>
      </c>
      <c r="G109" s="487">
        <f t="shared" si="5"/>
        <v>0</v>
      </c>
      <c r="H109" s="717">
        <v>0</v>
      </c>
      <c r="I109" s="717">
        <v>0</v>
      </c>
      <c r="J109" s="487">
        <f t="shared" si="6"/>
        <v>0</v>
      </c>
      <c r="K109" s="490">
        <f t="shared" si="7"/>
        <v>0</v>
      </c>
      <c r="L109" s="717">
        <v>0</v>
      </c>
      <c r="M109" s="84"/>
    </row>
    <row r="110" spans="1:13" ht="12.75" x14ac:dyDescent="0.2">
      <c r="A110" s="481" t="s">
        <v>378</v>
      </c>
      <c r="B110" s="484">
        <f>SUM(B111:B116)</f>
        <v>423944</v>
      </c>
      <c r="C110" s="484">
        <f>SUM(C111:C116)</f>
        <v>387016</v>
      </c>
      <c r="D110" s="484">
        <f>SUM(D111:D116)</f>
        <v>58189.09</v>
      </c>
      <c r="E110" s="484">
        <f>SUM(E111:E116)</f>
        <v>328045.65000000002</v>
      </c>
      <c r="F110" s="484">
        <f t="shared" si="4"/>
        <v>2.324771419851631E-2</v>
      </c>
      <c r="G110" s="484">
        <f t="shared" si="5"/>
        <v>58970.349999999977</v>
      </c>
      <c r="H110" s="484">
        <f>SUM(H111:H116)</f>
        <v>58189.09</v>
      </c>
      <c r="I110" s="484">
        <f>SUM(I111:I116)</f>
        <v>328045.65000000002</v>
      </c>
      <c r="J110" s="484">
        <f t="shared" si="6"/>
        <v>0</v>
      </c>
      <c r="K110" s="484">
        <f t="shared" si="7"/>
        <v>58970.349999999977</v>
      </c>
      <c r="L110" s="484">
        <f>SUM(L111:L116)</f>
        <v>0</v>
      </c>
      <c r="M110" s="84"/>
    </row>
    <row r="111" spans="1:13" ht="12.75" x14ac:dyDescent="0.2">
      <c r="A111" s="96" t="s">
        <v>599</v>
      </c>
      <c r="B111" s="717">
        <v>200000</v>
      </c>
      <c r="C111" s="717">
        <v>1</v>
      </c>
      <c r="D111" s="717">
        <v>0</v>
      </c>
      <c r="E111" s="717">
        <v>0</v>
      </c>
      <c r="F111" s="487">
        <f t="shared" si="4"/>
        <v>0</v>
      </c>
      <c r="G111" s="487">
        <f t="shared" si="5"/>
        <v>1</v>
      </c>
      <c r="H111" s="717">
        <v>0</v>
      </c>
      <c r="I111" s="717">
        <v>0</v>
      </c>
      <c r="J111" s="487">
        <f t="shared" si="6"/>
        <v>0</v>
      </c>
      <c r="K111" s="490">
        <f t="shared" si="7"/>
        <v>1</v>
      </c>
      <c r="L111" s="717">
        <v>0</v>
      </c>
      <c r="M111" s="84"/>
    </row>
    <row r="112" spans="1:13" ht="12.75" x14ac:dyDescent="0.2">
      <c r="A112" s="96" t="s">
        <v>600</v>
      </c>
      <c r="B112" s="717">
        <v>223944</v>
      </c>
      <c r="C112" s="717">
        <v>387015</v>
      </c>
      <c r="D112" s="717">
        <v>58189.09</v>
      </c>
      <c r="E112" s="717">
        <v>328045.65000000002</v>
      </c>
      <c r="F112" s="487">
        <f t="shared" si="4"/>
        <v>2.324771419851631E-2</v>
      </c>
      <c r="G112" s="487">
        <f t="shared" si="5"/>
        <v>58969.349999999977</v>
      </c>
      <c r="H112" s="717">
        <v>58189.09</v>
      </c>
      <c r="I112" s="717">
        <v>328045.65000000002</v>
      </c>
      <c r="J112" s="487">
        <f t="shared" si="6"/>
        <v>0</v>
      </c>
      <c r="K112" s="490">
        <f t="shared" si="7"/>
        <v>58969.349999999977</v>
      </c>
      <c r="L112" s="717">
        <v>0</v>
      </c>
      <c r="M112" s="84"/>
    </row>
    <row r="113" spans="1:13" ht="12.75" x14ac:dyDescent="0.2">
      <c r="A113" s="96" t="s">
        <v>601</v>
      </c>
      <c r="B113" s="717">
        <v>0</v>
      </c>
      <c r="C113" s="717">
        <v>0</v>
      </c>
      <c r="D113" s="717">
        <v>0</v>
      </c>
      <c r="E113" s="717">
        <v>0</v>
      </c>
      <c r="F113" s="487">
        <f t="shared" si="4"/>
        <v>0</v>
      </c>
      <c r="G113" s="487">
        <f t="shared" si="5"/>
        <v>0</v>
      </c>
      <c r="H113" s="717">
        <v>0</v>
      </c>
      <c r="I113" s="717">
        <v>0</v>
      </c>
      <c r="J113" s="487">
        <f t="shared" si="6"/>
        <v>0</v>
      </c>
      <c r="K113" s="490">
        <f t="shared" si="7"/>
        <v>0</v>
      </c>
      <c r="L113" s="717">
        <v>0</v>
      </c>
      <c r="M113" s="84"/>
    </row>
    <row r="114" spans="1:13" ht="12.75" x14ac:dyDescent="0.2">
      <c r="A114" s="96" t="s">
        <v>602</v>
      </c>
      <c r="B114" s="717">
        <v>0</v>
      </c>
      <c r="C114" s="717">
        <v>0</v>
      </c>
      <c r="D114" s="717">
        <v>0</v>
      </c>
      <c r="E114" s="717">
        <v>0</v>
      </c>
      <c r="F114" s="487">
        <f t="shared" si="4"/>
        <v>0</v>
      </c>
      <c r="G114" s="487">
        <f t="shared" si="5"/>
        <v>0</v>
      </c>
      <c r="H114" s="717">
        <v>0</v>
      </c>
      <c r="I114" s="717">
        <v>0</v>
      </c>
      <c r="J114" s="487">
        <f t="shared" si="6"/>
        <v>0</v>
      </c>
      <c r="K114" s="490">
        <f t="shared" si="7"/>
        <v>0</v>
      </c>
      <c r="L114" s="717">
        <v>0</v>
      </c>
      <c r="M114" s="84"/>
    </row>
    <row r="115" spans="1:13" ht="12.75" x14ac:dyDescent="0.2">
      <c r="A115" s="96" t="s">
        <v>603</v>
      </c>
      <c r="B115" s="717">
        <v>0</v>
      </c>
      <c r="C115" s="717">
        <v>0</v>
      </c>
      <c r="D115" s="717">
        <v>0</v>
      </c>
      <c r="E115" s="717">
        <v>0</v>
      </c>
      <c r="F115" s="487">
        <f t="shared" si="4"/>
        <v>0</v>
      </c>
      <c r="G115" s="487">
        <f t="shared" si="5"/>
        <v>0</v>
      </c>
      <c r="H115" s="717">
        <v>0</v>
      </c>
      <c r="I115" s="717">
        <v>0</v>
      </c>
      <c r="J115" s="487">
        <f t="shared" si="6"/>
        <v>0</v>
      </c>
      <c r="K115" s="490">
        <f t="shared" si="7"/>
        <v>0</v>
      </c>
      <c r="L115" s="717">
        <v>0</v>
      </c>
      <c r="M115" s="84"/>
    </row>
    <row r="116" spans="1:13" ht="12.75" x14ac:dyDescent="0.2">
      <c r="A116" s="96" t="s">
        <v>544</v>
      </c>
      <c r="B116" s="717">
        <v>0</v>
      </c>
      <c r="C116" s="717">
        <v>0</v>
      </c>
      <c r="D116" s="717">
        <v>0</v>
      </c>
      <c r="E116" s="717">
        <v>0</v>
      </c>
      <c r="F116" s="487">
        <f t="shared" si="4"/>
        <v>0</v>
      </c>
      <c r="G116" s="487">
        <f t="shared" si="5"/>
        <v>0</v>
      </c>
      <c r="H116" s="717">
        <v>0</v>
      </c>
      <c r="I116" s="717">
        <v>0</v>
      </c>
      <c r="J116" s="487">
        <f t="shared" si="6"/>
        <v>0</v>
      </c>
      <c r="K116" s="490">
        <f t="shared" si="7"/>
        <v>0</v>
      </c>
      <c r="L116" s="717">
        <v>0</v>
      </c>
      <c r="M116" s="84"/>
    </row>
    <row r="117" spans="1:13" ht="12.75" x14ac:dyDescent="0.2">
      <c r="A117" s="481" t="s">
        <v>379</v>
      </c>
      <c r="B117" s="484">
        <f>SUM(B118:B121)</f>
        <v>0</v>
      </c>
      <c r="C117" s="484">
        <f>SUM(C118:C121)</f>
        <v>0</v>
      </c>
      <c r="D117" s="484">
        <f>SUM(D118:D121)</f>
        <v>0</v>
      </c>
      <c r="E117" s="484">
        <f>SUM(E118:E121)</f>
        <v>0</v>
      </c>
      <c r="F117" s="484">
        <f t="shared" si="4"/>
        <v>0</v>
      </c>
      <c r="G117" s="484">
        <f t="shared" si="5"/>
        <v>0</v>
      </c>
      <c r="H117" s="484">
        <f>SUM(H118:H121)</f>
        <v>0</v>
      </c>
      <c r="I117" s="484">
        <f>SUM(I118:I121)</f>
        <v>0</v>
      </c>
      <c r="J117" s="484">
        <f t="shared" si="6"/>
        <v>0</v>
      </c>
      <c r="K117" s="484">
        <f t="shared" si="7"/>
        <v>0</v>
      </c>
      <c r="L117" s="484">
        <f>SUM(L118:L121)</f>
        <v>0</v>
      </c>
      <c r="M117" s="84"/>
    </row>
    <row r="118" spans="1:13" ht="12.75" x14ac:dyDescent="0.2">
      <c r="A118" s="96" t="s">
        <v>604</v>
      </c>
      <c r="B118" s="717">
        <v>0</v>
      </c>
      <c r="C118" s="717">
        <v>0</v>
      </c>
      <c r="D118" s="717">
        <v>0</v>
      </c>
      <c r="E118" s="717">
        <v>0</v>
      </c>
      <c r="F118" s="487">
        <f t="shared" si="4"/>
        <v>0</v>
      </c>
      <c r="G118" s="487">
        <f t="shared" si="5"/>
        <v>0</v>
      </c>
      <c r="H118" s="717">
        <v>0</v>
      </c>
      <c r="I118" s="717">
        <v>0</v>
      </c>
      <c r="J118" s="487">
        <f t="shared" si="6"/>
        <v>0</v>
      </c>
      <c r="K118" s="490">
        <f t="shared" si="7"/>
        <v>0</v>
      </c>
      <c r="L118" s="717">
        <v>0</v>
      </c>
      <c r="M118" s="84"/>
    </row>
    <row r="119" spans="1:13" ht="12.75" x14ac:dyDescent="0.2">
      <c r="A119" s="96" t="s">
        <v>605</v>
      </c>
      <c r="B119" s="717">
        <v>0</v>
      </c>
      <c r="C119" s="717">
        <v>0</v>
      </c>
      <c r="D119" s="717">
        <v>0</v>
      </c>
      <c r="E119" s="717">
        <v>0</v>
      </c>
      <c r="F119" s="487">
        <f t="shared" si="4"/>
        <v>0</v>
      </c>
      <c r="G119" s="487">
        <f t="shared" si="5"/>
        <v>0</v>
      </c>
      <c r="H119" s="717">
        <v>0</v>
      </c>
      <c r="I119" s="717">
        <v>0</v>
      </c>
      <c r="J119" s="487">
        <f t="shared" si="6"/>
        <v>0</v>
      </c>
      <c r="K119" s="490">
        <f t="shared" si="7"/>
        <v>0</v>
      </c>
      <c r="L119" s="717">
        <v>0</v>
      </c>
      <c r="M119" s="84"/>
    </row>
    <row r="120" spans="1:13" ht="12.75" x14ac:dyDescent="0.2">
      <c r="A120" s="96" t="s">
        <v>606</v>
      </c>
      <c r="B120" s="717">
        <v>0</v>
      </c>
      <c r="C120" s="717">
        <v>0</v>
      </c>
      <c r="D120" s="717">
        <v>0</v>
      </c>
      <c r="E120" s="717">
        <v>0</v>
      </c>
      <c r="F120" s="487">
        <f t="shared" si="4"/>
        <v>0</v>
      </c>
      <c r="G120" s="487">
        <f t="shared" si="5"/>
        <v>0</v>
      </c>
      <c r="H120" s="717">
        <v>0</v>
      </c>
      <c r="I120" s="717">
        <v>0</v>
      </c>
      <c r="J120" s="487">
        <f t="shared" si="6"/>
        <v>0</v>
      </c>
      <c r="K120" s="490">
        <f t="shared" si="7"/>
        <v>0</v>
      </c>
      <c r="L120" s="717">
        <v>0</v>
      </c>
      <c r="M120" s="84"/>
    </row>
    <row r="121" spans="1:13" ht="12.75" x14ac:dyDescent="0.2">
      <c r="A121" s="96" t="s">
        <v>544</v>
      </c>
      <c r="B121" s="717">
        <v>0</v>
      </c>
      <c r="C121" s="717">
        <v>0</v>
      </c>
      <c r="D121" s="717">
        <v>0</v>
      </c>
      <c r="E121" s="717">
        <v>0</v>
      </c>
      <c r="F121" s="487">
        <f t="shared" si="4"/>
        <v>0</v>
      </c>
      <c r="G121" s="487">
        <f t="shared" si="5"/>
        <v>0</v>
      </c>
      <c r="H121" s="717">
        <v>0</v>
      </c>
      <c r="I121" s="717">
        <v>0</v>
      </c>
      <c r="J121" s="487">
        <f t="shared" si="6"/>
        <v>0</v>
      </c>
      <c r="K121" s="490">
        <f t="shared" si="7"/>
        <v>0</v>
      </c>
      <c r="L121" s="717">
        <v>0</v>
      </c>
      <c r="M121" s="84"/>
    </row>
    <row r="122" spans="1:13" ht="12.75" x14ac:dyDescent="0.2">
      <c r="A122" s="481" t="s">
        <v>380</v>
      </c>
      <c r="B122" s="484">
        <f>SUM(B123:B130)</f>
        <v>480919</v>
      </c>
      <c r="C122" s="484">
        <f>SUM(C123:C130)</f>
        <v>297652.68</v>
      </c>
      <c r="D122" s="484">
        <f>SUM(D123:D130)</f>
        <v>30142.1</v>
      </c>
      <c r="E122" s="484">
        <f>SUM(E123:E130)</f>
        <v>222622.23</v>
      </c>
      <c r="F122" s="484">
        <f t="shared" si="4"/>
        <v>1.5776639553904657E-2</v>
      </c>
      <c r="G122" s="484">
        <f t="shared" si="5"/>
        <v>75030.449999999983</v>
      </c>
      <c r="H122" s="484">
        <f>SUM(H123:H130)</f>
        <v>42342.1</v>
      </c>
      <c r="I122" s="484">
        <f>SUM(I123:I130)</f>
        <v>181922.23</v>
      </c>
      <c r="J122" s="484">
        <f t="shared" si="6"/>
        <v>0</v>
      </c>
      <c r="K122" s="484">
        <f t="shared" si="7"/>
        <v>115730.44999999998</v>
      </c>
      <c r="L122" s="484">
        <f>SUM(L123:L130)</f>
        <v>40700</v>
      </c>
      <c r="M122" s="84"/>
    </row>
    <row r="123" spans="1:13" ht="12.75" x14ac:dyDescent="0.2">
      <c r="A123" s="96" t="s">
        <v>607</v>
      </c>
      <c r="B123" s="717"/>
      <c r="C123" s="717"/>
      <c r="D123" s="717"/>
      <c r="E123" s="717"/>
      <c r="F123" s="487">
        <f t="shared" si="4"/>
        <v>0</v>
      </c>
      <c r="G123" s="487">
        <f t="shared" si="5"/>
        <v>0</v>
      </c>
      <c r="H123" s="717"/>
      <c r="I123" s="717"/>
      <c r="J123" s="487">
        <f t="shared" si="6"/>
        <v>0</v>
      </c>
      <c r="K123" s="490">
        <f t="shared" si="7"/>
        <v>0</v>
      </c>
      <c r="L123" s="717"/>
      <c r="M123" s="84"/>
    </row>
    <row r="124" spans="1:13" ht="12.75" x14ac:dyDescent="0.2">
      <c r="A124" s="96" t="s">
        <v>608</v>
      </c>
      <c r="B124" s="717"/>
      <c r="C124" s="717"/>
      <c r="D124" s="717"/>
      <c r="E124" s="717"/>
      <c r="F124" s="487">
        <f t="shared" si="4"/>
        <v>0</v>
      </c>
      <c r="G124" s="487">
        <f t="shared" si="5"/>
        <v>0</v>
      </c>
      <c r="H124" s="717"/>
      <c r="I124" s="717"/>
      <c r="J124" s="487">
        <f t="shared" si="6"/>
        <v>0</v>
      </c>
      <c r="K124" s="490">
        <f t="shared" si="7"/>
        <v>0</v>
      </c>
      <c r="L124" s="717"/>
      <c r="M124" s="84"/>
    </row>
    <row r="125" spans="1:13" ht="12.75" x14ac:dyDescent="0.2">
      <c r="A125" s="96" t="s">
        <v>609</v>
      </c>
      <c r="B125" s="717"/>
      <c r="C125" s="717"/>
      <c r="D125" s="717"/>
      <c r="E125" s="717"/>
      <c r="F125" s="487">
        <f t="shared" si="4"/>
        <v>0</v>
      </c>
      <c r="G125" s="487">
        <f t="shared" si="5"/>
        <v>0</v>
      </c>
      <c r="H125" s="717"/>
      <c r="I125" s="717"/>
      <c r="J125" s="487">
        <f t="shared" si="6"/>
        <v>0</v>
      </c>
      <c r="K125" s="490">
        <f t="shared" si="7"/>
        <v>0</v>
      </c>
      <c r="L125" s="717"/>
      <c r="M125" s="84"/>
    </row>
    <row r="126" spans="1:13" ht="12.75" x14ac:dyDescent="0.2">
      <c r="A126" s="96" t="s">
        <v>610</v>
      </c>
      <c r="B126" s="717"/>
      <c r="C126" s="717"/>
      <c r="D126" s="717"/>
      <c r="E126" s="717"/>
      <c r="F126" s="487">
        <f t="shared" si="4"/>
        <v>0</v>
      </c>
      <c r="G126" s="487">
        <f t="shared" si="5"/>
        <v>0</v>
      </c>
      <c r="H126" s="717"/>
      <c r="I126" s="717"/>
      <c r="J126" s="487">
        <f t="shared" si="6"/>
        <v>0</v>
      </c>
      <c r="K126" s="490">
        <f t="shared" si="7"/>
        <v>0</v>
      </c>
      <c r="L126" s="717"/>
      <c r="M126" s="84"/>
    </row>
    <row r="127" spans="1:13" ht="12.75" x14ac:dyDescent="0.2">
      <c r="A127" s="96" t="s">
        <v>611</v>
      </c>
      <c r="B127" s="717">
        <v>260450</v>
      </c>
      <c r="C127" s="717">
        <v>30454</v>
      </c>
      <c r="D127" s="717">
        <v>0</v>
      </c>
      <c r="E127" s="717">
        <v>0</v>
      </c>
      <c r="F127" s="487">
        <f t="shared" si="4"/>
        <v>0</v>
      </c>
      <c r="G127" s="487">
        <f t="shared" si="5"/>
        <v>30454</v>
      </c>
      <c r="H127" s="717">
        <v>0</v>
      </c>
      <c r="I127" s="717">
        <v>0</v>
      </c>
      <c r="J127" s="487">
        <f t="shared" si="6"/>
        <v>0</v>
      </c>
      <c r="K127" s="490">
        <f t="shared" si="7"/>
        <v>30454</v>
      </c>
      <c r="L127" s="717">
        <v>0</v>
      </c>
      <c r="M127" s="84"/>
    </row>
    <row r="128" spans="1:13" ht="12.75" x14ac:dyDescent="0.2">
      <c r="A128" s="96" t="s">
        <v>612</v>
      </c>
      <c r="B128" s="717">
        <v>80469</v>
      </c>
      <c r="C128" s="717">
        <v>20909</v>
      </c>
      <c r="D128" s="717">
        <v>0</v>
      </c>
      <c r="E128" s="717">
        <v>0</v>
      </c>
      <c r="F128" s="487">
        <f t="shared" si="4"/>
        <v>0</v>
      </c>
      <c r="G128" s="487">
        <f t="shared" si="5"/>
        <v>20909</v>
      </c>
      <c r="H128" s="717">
        <v>0</v>
      </c>
      <c r="I128" s="717">
        <v>0</v>
      </c>
      <c r="J128" s="487">
        <f t="shared" si="6"/>
        <v>0</v>
      </c>
      <c r="K128" s="490">
        <f t="shared" si="7"/>
        <v>20909</v>
      </c>
      <c r="L128" s="717">
        <v>0</v>
      </c>
      <c r="M128" s="84"/>
    </row>
    <row r="129" spans="1:13" ht="12.75" x14ac:dyDescent="0.2">
      <c r="A129" s="96" t="s">
        <v>613</v>
      </c>
      <c r="B129" s="717">
        <v>0</v>
      </c>
      <c r="C129" s="717"/>
      <c r="D129" s="717"/>
      <c r="E129" s="717"/>
      <c r="F129" s="487">
        <f t="shared" si="4"/>
        <v>0</v>
      </c>
      <c r="G129" s="487">
        <f t="shared" si="5"/>
        <v>0</v>
      </c>
      <c r="H129" s="717"/>
      <c r="I129" s="717"/>
      <c r="J129" s="487">
        <f t="shared" si="6"/>
        <v>0</v>
      </c>
      <c r="K129" s="490">
        <f t="shared" si="7"/>
        <v>0</v>
      </c>
      <c r="L129" s="717"/>
      <c r="M129" s="84"/>
    </row>
    <row r="130" spans="1:13" ht="12.75" x14ac:dyDescent="0.2">
      <c r="A130" s="96" t="s">
        <v>544</v>
      </c>
      <c r="B130" s="717">
        <v>140000</v>
      </c>
      <c r="C130" s="717">
        <v>246289.68</v>
      </c>
      <c r="D130" s="717">
        <v>30142.1</v>
      </c>
      <c r="E130" s="717">
        <v>222622.23</v>
      </c>
      <c r="F130" s="487">
        <f t="shared" si="4"/>
        <v>1.5776639553904657E-2</v>
      </c>
      <c r="G130" s="487">
        <f t="shared" si="5"/>
        <v>23667.449999999983</v>
      </c>
      <c r="H130" s="717">
        <v>42342.1</v>
      </c>
      <c r="I130" s="717">
        <v>181922.23</v>
      </c>
      <c r="J130" s="487">
        <f t="shared" si="6"/>
        <v>0</v>
      </c>
      <c r="K130" s="490">
        <f t="shared" si="7"/>
        <v>64367.449999999983</v>
      </c>
      <c r="L130" s="717">
        <v>40700</v>
      </c>
      <c r="M130" s="84"/>
    </row>
    <row r="131" spans="1:13" ht="12.75" x14ac:dyDescent="0.2">
      <c r="A131" s="481" t="s">
        <v>381</v>
      </c>
      <c r="B131" s="484">
        <f>SUM(B132:B133)</f>
        <v>0</v>
      </c>
      <c r="C131" s="484">
        <f>SUM(C132:C133)</f>
        <v>0</v>
      </c>
      <c r="D131" s="484">
        <f>SUM(D132:D133)</f>
        <v>0</v>
      </c>
      <c r="E131" s="484">
        <f>SUM(E132:E133)</f>
        <v>0</v>
      </c>
      <c r="F131" s="484">
        <f t="shared" si="4"/>
        <v>0</v>
      </c>
      <c r="G131" s="484">
        <f t="shared" si="5"/>
        <v>0</v>
      </c>
      <c r="H131" s="484">
        <f>SUM(H132:H133)</f>
        <v>0</v>
      </c>
      <c r="I131" s="484">
        <f>SUM(I132:I133)</f>
        <v>0</v>
      </c>
      <c r="J131" s="484">
        <f t="shared" si="6"/>
        <v>0</v>
      </c>
      <c r="K131" s="484">
        <f t="shared" si="7"/>
        <v>0</v>
      </c>
      <c r="L131" s="484">
        <f>SUM(L132:L133)</f>
        <v>0</v>
      </c>
      <c r="M131" s="84"/>
    </row>
    <row r="132" spans="1:13" ht="12.75" x14ac:dyDescent="0.2">
      <c r="A132" s="96" t="s">
        <v>614</v>
      </c>
      <c r="B132" s="717"/>
      <c r="C132" s="717"/>
      <c r="D132" s="717"/>
      <c r="E132" s="717"/>
      <c r="F132" s="487">
        <f t="shared" si="4"/>
        <v>0</v>
      </c>
      <c r="G132" s="487">
        <f t="shared" si="5"/>
        <v>0</v>
      </c>
      <c r="H132" s="717"/>
      <c r="I132" s="717"/>
      <c r="J132" s="487">
        <f t="shared" si="6"/>
        <v>0</v>
      </c>
      <c r="K132" s="490">
        <f t="shared" si="7"/>
        <v>0</v>
      </c>
      <c r="L132" s="717"/>
      <c r="M132" s="84"/>
    </row>
    <row r="133" spans="1:13" ht="12.75" x14ac:dyDescent="0.2">
      <c r="A133" s="96" t="s">
        <v>615</v>
      </c>
      <c r="B133" s="717"/>
      <c r="C133" s="717"/>
      <c r="D133" s="717"/>
      <c r="E133" s="717"/>
      <c r="F133" s="487">
        <f t="shared" si="4"/>
        <v>0</v>
      </c>
      <c r="G133" s="487">
        <f t="shared" si="5"/>
        <v>0</v>
      </c>
      <c r="H133" s="717"/>
      <c r="I133" s="717"/>
      <c r="J133" s="487">
        <f t="shared" si="6"/>
        <v>0</v>
      </c>
      <c r="K133" s="490">
        <f t="shared" si="7"/>
        <v>0</v>
      </c>
      <c r="L133" s="717"/>
      <c r="M133" s="84"/>
    </row>
    <row r="134" spans="1:13" ht="12.75" x14ac:dyDescent="0.2">
      <c r="A134" s="481" t="s">
        <v>382</v>
      </c>
      <c r="B134" s="484">
        <f>SUM(B135:B140)</f>
        <v>0</v>
      </c>
      <c r="C134" s="484">
        <f>SUM(C135:C140)</f>
        <v>0</v>
      </c>
      <c r="D134" s="484">
        <f>SUM(D135:D140)</f>
        <v>0</v>
      </c>
      <c r="E134" s="484">
        <f>SUM(E135:E140)</f>
        <v>0</v>
      </c>
      <c r="F134" s="484">
        <f t="shared" si="4"/>
        <v>0</v>
      </c>
      <c r="G134" s="484">
        <f t="shared" si="5"/>
        <v>0</v>
      </c>
      <c r="H134" s="484">
        <f>SUM(H135:H140)</f>
        <v>0</v>
      </c>
      <c r="I134" s="484">
        <f>SUM(I135:I140)</f>
        <v>0</v>
      </c>
      <c r="J134" s="484">
        <f t="shared" si="6"/>
        <v>0</v>
      </c>
      <c r="K134" s="484">
        <f t="shared" si="7"/>
        <v>0</v>
      </c>
      <c r="L134" s="484">
        <f>SUM(L135:L140)</f>
        <v>0</v>
      </c>
      <c r="M134" s="84"/>
    </row>
    <row r="135" spans="1:13" ht="12.75" x14ac:dyDescent="0.2">
      <c r="A135" s="96" t="s">
        <v>616</v>
      </c>
      <c r="B135" s="717"/>
      <c r="C135" s="717"/>
      <c r="D135" s="717"/>
      <c r="E135" s="717"/>
      <c r="F135" s="487">
        <f t="shared" si="4"/>
        <v>0</v>
      </c>
      <c r="G135" s="487">
        <f t="shared" si="5"/>
        <v>0</v>
      </c>
      <c r="H135" s="717"/>
      <c r="I135" s="717"/>
      <c r="J135" s="487">
        <f t="shared" si="6"/>
        <v>0</v>
      </c>
      <c r="K135" s="490">
        <f t="shared" si="7"/>
        <v>0</v>
      </c>
      <c r="L135" s="717"/>
      <c r="M135" s="84"/>
    </row>
    <row r="136" spans="1:13" ht="12.75" x14ac:dyDescent="0.2">
      <c r="A136" s="96" t="s">
        <v>617</v>
      </c>
      <c r="B136" s="717"/>
      <c r="C136" s="717"/>
      <c r="D136" s="717"/>
      <c r="E136" s="717"/>
      <c r="F136" s="487">
        <f t="shared" si="4"/>
        <v>0</v>
      </c>
      <c r="G136" s="487">
        <f t="shared" si="5"/>
        <v>0</v>
      </c>
      <c r="H136" s="717"/>
      <c r="I136" s="717"/>
      <c r="J136" s="487">
        <f t="shared" si="6"/>
        <v>0</v>
      </c>
      <c r="K136" s="490">
        <f t="shared" si="7"/>
        <v>0</v>
      </c>
      <c r="L136" s="717"/>
      <c r="M136" s="84"/>
    </row>
    <row r="137" spans="1:13" ht="12.75" x14ac:dyDescent="0.2">
      <c r="A137" s="96" t="s">
        <v>618</v>
      </c>
      <c r="B137" s="717"/>
      <c r="C137" s="717"/>
      <c r="D137" s="717"/>
      <c r="E137" s="717"/>
      <c r="F137" s="487">
        <f t="shared" si="4"/>
        <v>0</v>
      </c>
      <c r="G137" s="487">
        <f t="shared" si="5"/>
        <v>0</v>
      </c>
      <c r="H137" s="717"/>
      <c r="I137" s="717"/>
      <c r="J137" s="487">
        <f t="shared" si="6"/>
        <v>0</v>
      </c>
      <c r="K137" s="490">
        <f t="shared" si="7"/>
        <v>0</v>
      </c>
      <c r="L137" s="717"/>
      <c r="M137" s="84"/>
    </row>
    <row r="138" spans="1:13" ht="12.75" x14ac:dyDescent="0.2">
      <c r="A138" s="96" t="s">
        <v>619</v>
      </c>
      <c r="B138" s="717"/>
      <c r="C138" s="717"/>
      <c r="D138" s="717"/>
      <c r="E138" s="717"/>
      <c r="F138" s="487">
        <f t="shared" si="4"/>
        <v>0</v>
      </c>
      <c r="G138" s="487">
        <f t="shared" si="5"/>
        <v>0</v>
      </c>
      <c r="H138" s="717"/>
      <c r="I138" s="717"/>
      <c r="J138" s="487">
        <f t="shared" si="6"/>
        <v>0</v>
      </c>
      <c r="K138" s="490">
        <f t="shared" si="7"/>
        <v>0</v>
      </c>
      <c r="L138" s="717"/>
      <c r="M138" s="84"/>
    </row>
    <row r="139" spans="1:13" ht="12.75" x14ac:dyDescent="0.2">
      <c r="A139" s="96" t="s">
        <v>620</v>
      </c>
      <c r="B139" s="717"/>
      <c r="C139" s="717"/>
      <c r="D139" s="717"/>
      <c r="E139" s="717"/>
      <c r="F139" s="487">
        <f t="shared" si="4"/>
        <v>0</v>
      </c>
      <c r="G139" s="487">
        <f t="shared" si="5"/>
        <v>0</v>
      </c>
      <c r="H139" s="717"/>
      <c r="I139" s="717"/>
      <c r="J139" s="487">
        <f t="shared" si="6"/>
        <v>0</v>
      </c>
      <c r="K139" s="490">
        <f t="shared" si="7"/>
        <v>0</v>
      </c>
      <c r="L139" s="717"/>
      <c r="M139" s="84"/>
    </row>
    <row r="140" spans="1:13" ht="12.75" x14ac:dyDescent="0.2">
      <c r="A140" s="96" t="s">
        <v>544</v>
      </c>
      <c r="B140" s="717"/>
      <c r="C140" s="717"/>
      <c r="D140" s="717"/>
      <c r="E140" s="717"/>
      <c r="F140" s="487">
        <f t="shared" si="4"/>
        <v>0</v>
      </c>
      <c r="G140" s="487">
        <f t="shared" si="5"/>
        <v>0</v>
      </c>
      <c r="H140" s="717"/>
      <c r="I140" s="717"/>
      <c r="J140" s="487">
        <f t="shared" si="6"/>
        <v>0</v>
      </c>
      <c r="K140" s="490">
        <f t="shared" si="7"/>
        <v>0</v>
      </c>
      <c r="L140" s="717"/>
      <c r="M140" s="84"/>
    </row>
    <row r="141" spans="1:13" ht="12.75" x14ac:dyDescent="0.2">
      <c r="A141" s="481" t="s">
        <v>383</v>
      </c>
      <c r="B141" s="484">
        <f>SUM(B142:B147)</f>
        <v>130000</v>
      </c>
      <c r="C141" s="484">
        <f>SUM(C142:C147)</f>
        <v>60003</v>
      </c>
      <c r="D141" s="484">
        <f>SUM(D142:D147)</f>
        <v>0</v>
      </c>
      <c r="E141" s="484">
        <f>SUM(E142:E147)</f>
        <v>0</v>
      </c>
      <c r="F141" s="484">
        <f t="shared" si="4"/>
        <v>0</v>
      </c>
      <c r="G141" s="484">
        <f t="shared" si="5"/>
        <v>60003</v>
      </c>
      <c r="H141" s="484">
        <f>SUM(H142:H147)</f>
        <v>0</v>
      </c>
      <c r="I141" s="484">
        <f>SUM(I142:I147)</f>
        <v>0</v>
      </c>
      <c r="J141" s="484">
        <f t="shared" si="6"/>
        <v>0</v>
      </c>
      <c r="K141" s="484">
        <f t="shared" si="7"/>
        <v>60003</v>
      </c>
      <c r="L141" s="484">
        <f>SUM(L142:L147)</f>
        <v>0</v>
      </c>
      <c r="M141" s="84"/>
    </row>
    <row r="142" spans="1:13" ht="12.75" x14ac:dyDescent="0.2">
      <c r="A142" s="96" t="s">
        <v>621</v>
      </c>
      <c r="B142" s="717"/>
      <c r="C142" s="717"/>
      <c r="D142" s="717"/>
      <c r="E142" s="717"/>
      <c r="F142" s="487">
        <f t="shared" ref="F142:F178" si="8">IF(E$182="",0,IF(E$182=0,0,E142/E$182))</f>
        <v>0</v>
      </c>
      <c r="G142" s="487">
        <f t="shared" ref="G142:G181" si="9">+C142-E142</f>
        <v>0</v>
      </c>
      <c r="H142" s="717"/>
      <c r="I142" s="717"/>
      <c r="J142" s="487">
        <f t="shared" ref="J142:J178" si="10">IF(I311="",0,IF(I311=0,0,I142/I$182))</f>
        <v>0</v>
      </c>
      <c r="K142" s="490">
        <f t="shared" ref="K142:K181" si="11">+C142-I142</f>
        <v>0</v>
      </c>
      <c r="L142" s="717"/>
      <c r="M142" s="84"/>
    </row>
    <row r="143" spans="1:13" ht="12.75" x14ac:dyDescent="0.2">
      <c r="A143" s="96" t="s">
        <v>622</v>
      </c>
      <c r="B143" s="717"/>
      <c r="C143" s="717"/>
      <c r="D143" s="717"/>
      <c r="E143" s="717"/>
      <c r="F143" s="487">
        <f t="shared" si="8"/>
        <v>0</v>
      </c>
      <c r="G143" s="487">
        <f t="shared" si="9"/>
        <v>0</v>
      </c>
      <c r="H143" s="717"/>
      <c r="I143" s="717"/>
      <c r="J143" s="487">
        <f t="shared" si="10"/>
        <v>0</v>
      </c>
      <c r="K143" s="490">
        <f t="shared" si="11"/>
        <v>0</v>
      </c>
      <c r="L143" s="717"/>
      <c r="M143" s="84"/>
    </row>
    <row r="144" spans="1:13" ht="12.75" x14ac:dyDescent="0.2">
      <c r="A144" s="96" t="s">
        <v>623</v>
      </c>
      <c r="B144" s="717"/>
      <c r="C144" s="717"/>
      <c r="D144" s="717"/>
      <c r="E144" s="717"/>
      <c r="F144" s="487">
        <f t="shared" si="8"/>
        <v>0</v>
      </c>
      <c r="G144" s="487">
        <f t="shared" si="9"/>
        <v>0</v>
      </c>
      <c r="H144" s="717"/>
      <c r="I144" s="717"/>
      <c r="J144" s="487">
        <f t="shared" si="10"/>
        <v>0</v>
      </c>
      <c r="K144" s="490">
        <f t="shared" si="11"/>
        <v>0</v>
      </c>
      <c r="L144" s="717"/>
      <c r="M144" s="84"/>
    </row>
    <row r="145" spans="1:13" ht="12.75" x14ac:dyDescent="0.2">
      <c r="A145" s="96" t="s">
        <v>624</v>
      </c>
      <c r="B145" s="717"/>
      <c r="C145" s="717"/>
      <c r="D145" s="717"/>
      <c r="E145" s="717"/>
      <c r="F145" s="487">
        <f t="shared" si="8"/>
        <v>0</v>
      </c>
      <c r="G145" s="487">
        <f t="shared" si="9"/>
        <v>0</v>
      </c>
      <c r="H145" s="717"/>
      <c r="I145" s="717"/>
      <c r="J145" s="487">
        <f t="shared" si="10"/>
        <v>0</v>
      </c>
      <c r="K145" s="490">
        <f t="shared" si="11"/>
        <v>0</v>
      </c>
      <c r="L145" s="717"/>
      <c r="M145" s="84"/>
    </row>
    <row r="146" spans="1:13" ht="12.75" x14ac:dyDescent="0.2">
      <c r="A146" s="96" t="s">
        <v>625</v>
      </c>
      <c r="B146" s="717">
        <v>130000</v>
      </c>
      <c r="C146" s="717">
        <v>60003</v>
      </c>
      <c r="D146" s="717"/>
      <c r="E146" s="717"/>
      <c r="F146" s="487">
        <f t="shared" si="8"/>
        <v>0</v>
      </c>
      <c r="G146" s="487">
        <f t="shared" si="9"/>
        <v>60003</v>
      </c>
      <c r="H146" s="717"/>
      <c r="I146" s="717"/>
      <c r="J146" s="487">
        <f t="shared" si="10"/>
        <v>0</v>
      </c>
      <c r="K146" s="490">
        <f t="shared" si="11"/>
        <v>60003</v>
      </c>
      <c r="L146" s="717"/>
      <c r="M146" s="84"/>
    </row>
    <row r="147" spans="1:13" ht="12.75" x14ac:dyDescent="0.2">
      <c r="A147" s="96" t="s">
        <v>544</v>
      </c>
      <c r="B147" s="717"/>
      <c r="C147" s="717"/>
      <c r="D147" s="717"/>
      <c r="E147" s="717"/>
      <c r="F147" s="487">
        <f t="shared" si="8"/>
        <v>0</v>
      </c>
      <c r="G147" s="487">
        <f t="shared" si="9"/>
        <v>0</v>
      </c>
      <c r="H147" s="717"/>
      <c r="I147" s="717"/>
      <c r="J147" s="487">
        <f t="shared" si="10"/>
        <v>0</v>
      </c>
      <c r="K147" s="490">
        <f t="shared" si="11"/>
        <v>0</v>
      </c>
      <c r="L147" s="717"/>
      <c r="M147" s="84"/>
    </row>
    <row r="148" spans="1:13" ht="12.75" x14ac:dyDescent="0.2">
      <c r="A148" s="481" t="s">
        <v>384</v>
      </c>
      <c r="B148" s="414">
        <f>SUM(B149:B151)</f>
        <v>0</v>
      </c>
      <c r="C148" s="414">
        <f>SUM(C149:C151)</f>
        <v>0</v>
      </c>
      <c r="D148" s="414">
        <f>SUM(D149:D151)</f>
        <v>0</v>
      </c>
      <c r="E148" s="414">
        <f>SUM(E149:E151)</f>
        <v>0</v>
      </c>
      <c r="F148" s="414">
        <f t="shared" si="8"/>
        <v>0</v>
      </c>
      <c r="G148" s="414">
        <f t="shared" si="9"/>
        <v>0</v>
      </c>
      <c r="H148" s="414">
        <f>SUM(H149:H151)</f>
        <v>0</v>
      </c>
      <c r="I148" s="414">
        <f>SUM(I149:I151)</f>
        <v>0</v>
      </c>
      <c r="J148" s="414">
        <f t="shared" si="10"/>
        <v>0</v>
      </c>
      <c r="K148" s="414">
        <f t="shared" si="11"/>
        <v>0</v>
      </c>
      <c r="L148" s="414">
        <f>SUM(L149:L151)</f>
        <v>0</v>
      </c>
      <c r="M148" s="84"/>
    </row>
    <row r="149" spans="1:13" ht="12.75" x14ac:dyDescent="0.2">
      <c r="A149" s="96" t="s">
        <v>626</v>
      </c>
      <c r="B149" s="717"/>
      <c r="C149" s="717"/>
      <c r="D149" s="717"/>
      <c r="E149" s="717"/>
      <c r="F149" s="487">
        <f t="shared" si="8"/>
        <v>0</v>
      </c>
      <c r="G149" s="487">
        <f t="shared" si="9"/>
        <v>0</v>
      </c>
      <c r="H149" s="717"/>
      <c r="I149" s="717"/>
      <c r="J149" s="487">
        <f t="shared" si="10"/>
        <v>0</v>
      </c>
      <c r="K149" s="490">
        <f t="shared" si="11"/>
        <v>0</v>
      </c>
      <c r="L149" s="717"/>
      <c r="M149" s="84"/>
    </row>
    <row r="150" spans="1:13" ht="12.75" x14ac:dyDescent="0.2">
      <c r="A150" s="96" t="s">
        <v>627</v>
      </c>
      <c r="B150" s="717"/>
      <c r="C150" s="717"/>
      <c r="D150" s="717"/>
      <c r="E150" s="717"/>
      <c r="F150" s="487">
        <f t="shared" si="8"/>
        <v>0</v>
      </c>
      <c r="G150" s="487">
        <f t="shared" si="9"/>
        <v>0</v>
      </c>
      <c r="H150" s="717"/>
      <c r="I150" s="717"/>
      <c r="J150" s="487">
        <f t="shared" si="10"/>
        <v>0</v>
      </c>
      <c r="K150" s="490">
        <f t="shared" si="11"/>
        <v>0</v>
      </c>
      <c r="L150" s="717"/>
      <c r="M150" s="84"/>
    </row>
    <row r="151" spans="1:13" ht="12.75" x14ac:dyDescent="0.2">
      <c r="A151" s="96" t="s">
        <v>544</v>
      </c>
      <c r="B151" s="717"/>
      <c r="C151" s="717"/>
      <c r="D151" s="717"/>
      <c r="E151" s="717"/>
      <c r="F151" s="487">
        <f t="shared" si="8"/>
        <v>0</v>
      </c>
      <c r="G151" s="487">
        <f t="shared" si="9"/>
        <v>0</v>
      </c>
      <c r="H151" s="717"/>
      <c r="I151" s="717"/>
      <c r="J151" s="487">
        <f t="shared" si="10"/>
        <v>0</v>
      </c>
      <c r="K151" s="490">
        <f t="shared" si="11"/>
        <v>0</v>
      </c>
      <c r="L151" s="717"/>
      <c r="M151" s="84"/>
    </row>
    <row r="152" spans="1:13" ht="12.75" x14ac:dyDescent="0.2">
      <c r="A152" s="481" t="s">
        <v>385</v>
      </c>
      <c r="B152" s="484">
        <f>SUM(B153:B157)</f>
        <v>218405</v>
      </c>
      <c r="C152" s="484">
        <f>SUM(C153:C157)</f>
        <v>158406</v>
      </c>
      <c r="D152" s="484">
        <f>SUM(D153:D157)</f>
        <v>16224</v>
      </c>
      <c r="E152" s="484">
        <f>SUM(E153:E157)</f>
        <v>16224</v>
      </c>
      <c r="F152" s="484">
        <f t="shared" si="8"/>
        <v>1.1497513079558549E-3</v>
      </c>
      <c r="G152" s="484">
        <f t="shared" si="9"/>
        <v>142182</v>
      </c>
      <c r="H152" s="484">
        <f>SUM(H153:H157)</f>
        <v>16224</v>
      </c>
      <c r="I152" s="484">
        <f>SUM(I153:I157)</f>
        <v>16224</v>
      </c>
      <c r="J152" s="484">
        <f t="shared" si="10"/>
        <v>0</v>
      </c>
      <c r="K152" s="484">
        <f t="shared" si="11"/>
        <v>142182</v>
      </c>
      <c r="L152" s="484">
        <f>SUM(L153:L157)</f>
        <v>0</v>
      </c>
      <c r="M152" s="84"/>
    </row>
    <row r="153" spans="1:13" ht="12.75" x14ac:dyDescent="0.2">
      <c r="A153" s="96" t="s">
        <v>628</v>
      </c>
      <c r="B153" s="717"/>
      <c r="C153" s="717"/>
      <c r="D153" s="717"/>
      <c r="E153" s="717"/>
      <c r="F153" s="487">
        <f t="shared" si="8"/>
        <v>0</v>
      </c>
      <c r="G153" s="487">
        <f t="shared" si="9"/>
        <v>0</v>
      </c>
      <c r="H153" s="717"/>
      <c r="I153" s="717"/>
      <c r="J153" s="487">
        <f t="shared" si="10"/>
        <v>0</v>
      </c>
      <c r="K153" s="490">
        <f t="shared" si="11"/>
        <v>0</v>
      </c>
      <c r="L153" s="717"/>
      <c r="M153" s="84"/>
    </row>
    <row r="154" spans="1:13" ht="12.75" x14ac:dyDescent="0.2">
      <c r="A154" s="96" t="s">
        <v>629</v>
      </c>
      <c r="B154" s="717">
        <v>218405</v>
      </c>
      <c r="C154" s="717">
        <v>158406</v>
      </c>
      <c r="D154" s="717">
        <v>16224</v>
      </c>
      <c r="E154" s="717">
        <v>16224</v>
      </c>
      <c r="F154" s="487">
        <f t="shared" si="8"/>
        <v>1.1497513079558549E-3</v>
      </c>
      <c r="G154" s="487">
        <f t="shared" si="9"/>
        <v>142182</v>
      </c>
      <c r="H154" s="717">
        <v>16224</v>
      </c>
      <c r="I154" s="717">
        <v>16224</v>
      </c>
      <c r="J154" s="487">
        <f t="shared" si="10"/>
        <v>0</v>
      </c>
      <c r="K154" s="490">
        <f t="shared" si="11"/>
        <v>142182</v>
      </c>
      <c r="L154" s="717"/>
      <c r="M154" s="84"/>
    </row>
    <row r="155" spans="1:13" ht="12.75" x14ac:dyDescent="0.2">
      <c r="A155" s="96" t="s">
        <v>630</v>
      </c>
      <c r="B155" s="717"/>
      <c r="C155" s="717"/>
      <c r="D155" s="717"/>
      <c r="E155" s="717"/>
      <c r="F155" s="487">
        <f t="shared" si="8"/>
        <v>0</v>
      </c>
      <c r="G155" s="487">
        <f t="shared" si="9"/>
        <v>0</v>
      </c>
      <c r="H155" s="717"/>
      <c r="I155" s="717"/>
      <c r="J155" s="487">
        <f t="shared" si="10"/>
        <v>0</v>
      </c>
      <c r="K155" s="490">
        <f t="shared" si="11"/>
        <v>0</v>
      </c>
      <c r="L155" s="717"/>
      <c r="M155" s="84"/>
    </row>
    <row r="156" spans="1:13" ht="12.75" x14ac:dyDescent="0.2">
      <c r="A156" s="96" t="s">
        <v>631</v>
      </c>
      <c r="B156" s="717"/>
      <c r="C156" s="717"/>
      <c r="D156" s="717"/>
      <c r="E156" s="717"/>
      <c r="F156" s="487">
        <f t="shared" si="8"/>
        <v>0</v>
      </c>
      <c r="G156" s="487">
        <f t="shared" si="9"/>
        <v>0</v>
      </c>
      <c r="H156" s="717"/>
      <c r="I156" s="717"/>
      <c r="J156" s="487">
        <f t="shared" si="10"/>
        <v>0</v>
      </c>
      <c r="K156" s="490">
        <f t="shared" si="11"/>
        <v>0</v>
      </c>
      <c r="L156" s="717"/>
      <c r="M156" s="84"/>
    </row>
    <row r="157" spans="1:13" ht="12.75" x14ac:dyDescent="0.2">
      <c r="A157" s="96" t="s">
        <v>544</v>
      </c>
      <c r="B157" s="717"/>
      <c r="C157" s="717"/>
      <c r="D157" s="717"/>
      <c r="E157" s="717"/>
      <c r="F157" s="487">
        <f t="shared" si="8"/>
        <v>0</v>
      </c>
      <c r="G157" s="487">
        <f t="shared" si="9"/>
        <v>0</v>
      </c>
      <c r="H157" s="717"/>
      <c r="I157" s="717"/>
      <c r="J157" s="487">
        <f t="shared" si="10"/>
        <v>0</v>
      </c>
      <c r="K157" s="490">
        <f t="shared" si="11"/>
        <v>0</v>
      </c>
      <c r="L157" s="717"/>
      <c r="M157" s="84"/>
    </row>
    <row r="158" spans="1:13" ht="12.75" x14ac:dyDescent="0.2">
      <c r="A158" s="481" t="s">
        <v>386</v>
      </c>
      <c r="B158" s="484">
        <f>SUM(B159:B164)</f>
        <v>202250</v>
      </c>
      <c r="C158" s="484">
        <f>SUM(C159:C164)</f>
        <v>2</v>
      </c>
      <c r="D158" s="484">
        <f>SUM(D159:D164)</f>
        <v>0</v>
      </c>
      <c r="E158" s="484">
        <f>SUM(E159:E164)</f>
        <v>0</v>
      </c>
      <c r="F158" s="484">
        <f t="shared" si="8"/>
        <v>0</v>
      </c>
      <c r="G158" s="484">
        <f t="shared" si="9"/>
        <v>2</v>
      </c>
      <c r="H158" s="484">
        <f>SUM(H159:H164)</f>
        <v>0</v>
      </c>
      <c r="I158" s="484">
        <f>SUM(I159:I164)</f>
        <v>0</v>
      </c>
      <c r="J158" s="484">
        <f t="shared" si="10"/>
        <v>0</v>
      </c>
      <c r="K158" s="484">
        <f t="shared" si="11"/>
        <v>2</v>
      </c>
      <c r="L158" s="484">
        <f>SUM(L159:L164)</f>
        <v>0</v>
      </c>
      <c r="M158" s="84"/>
    </row>
    <row r="159" spans="1:13" ht="12.75" x14ac:dyDescent="0.2">
      <c r="A159" s="96" t="s">
        <v>632</v>
      </c>
      <c r="B159" s="717"/>
      <c r="C159" s="717"/>
      <c r="D159" s="717"/>
      <c r="E159" s="717"/>
      <c r="F159" s="487">
        <f t="shared" si="8"/>
        <v>0</v>
      </c>
      <c r="G159" s="487">
        <f t="shared" si="9"/>
        <v>0</v>
      </c>
      <c r="H159" s="717"/>
      <c r="I159" s="717"/>
      <c r="J159" s="487">
        <f t="shared" si="10"/>
        <v>0</v>
      </c>
      <c r="K159" s="490">
        <f t="shared" si="11"/>
        <v>0</v>
      </c>
      <c r="L159" s="717"/>
      <c r="M159" s="84"/>
    </row>
    <row r="160" spans="1:13" ht="12.75" x14ac:dyDescent="0.2">
      <c r="A160" s="96" t="s">
        <v>633</v>
      </c>
      <c r="B160" s="717">
        <v>202250</v>
      </c>
      <c r="C160" s="717">
        <v>2</v>
      </c>
      <c r="D160" s="717">
        <v>0</v>
      </c>
      <c r="E160" s="717">
        <v>0</v>
      </c>
      <c r="F160" s="487">
        <f t="shared" si="8"/>
        <v>0</v>
      </c>
      <c r="G160" s="487">
        <f t="shared" si="9"/>
        <v>2</v>
      </c>
      <c r="H160" s="717">
        <v>0</v>
      </c>
      <c r="I160" s="717">
        <v>0</v>
      </c>
      <c r="J160" s="487">
        <f t="shared" si="10"/>
        <v>0</v>
      </c>
      <c r="K160" s="490">
        <f t="shared" si="11"/>
        <v>2</v>
      </c>
      <c r="L160" s="717">
        <v>0</v>
      </c>
      <c r="M160" s="84"/>
    </row>
    <row r="161" spans="1:13" ht="12.75" x14ac:dyDescent="0.2">
      <c r="A161" s="96" t="s">
        <v>634</v>
      </c>
      <c r="B161" s="717"/>
      <c r="C161" s="717"/>
      <c r="D161" s="717"/>
      <c r="E161" s="717"/>
      <c r="F161" s="487">
        <f t="shared" si="8"/>
        <v>0</v>
      </c>
      <c r="G161" s="487">
        <f t="shared" si="9"/>
        <v>0</v>
      </c>
      <c r="H161" s="717"/>
      <c r="I161" s="717"/>
      <c r="J161" s="487">
        <f t="shared" si="10"/>
        <v>0</v>
      </c>
      <c r="K161" s="490">
        <f t="shared" si="11"/>
        <v>0</v>
      </c>
      <c r="L161" s="717"/>
      <c r="M161" s="84"/>
    </row>
    <row r="162" spans="1:13" ht="12.75" x14ac:dyDescent="0.2">
      <c r="A162" s="96" t="s">
        <v>635</v>
      </c>
      <c r="B162" s="717"/>
      <c r="C162" s="717"/>
      <c r="D162" s="717"/>
      <c r="E162" s="717"/>
      <c r="F162" s="487">
        <f t="shared" si="8"/>
        <v>0</v>
      </c>
      <c r="G162" s="487">
        <f t="shared" si="9"/>
        <v>0</v>
      </c>
      <c r="H162" s="717"/>
      <c r="I162" s="717"/>
      <c r="J162" s="487">
        <f t="shared" si="10"/>
        <v>0</v>
      </c>
      <c r="K162" s="490">
        <f t="shared" si="11"/>
        <v>0</v>
      </c>
      <c r="L162" s="717"/>
      <c r="M162" s="84"/>
    </row>
    <row r="163" spans="1:13" ht="12.75" x14ac:dyDescent="0.2">
      <c r="A163" s="96" t="s">
        <v>636</v>
      </c>
      <c r="B163" s="717"/>
      <c r="C163" s="717"/>
      <c r="D163" s="717"/>
      <c r="E163" s="717"/>
      <c r="F163" s="487">
        <f t="shared" si="8"/>
        <v>0</v>
      </c>
      <c r="G163" s="487">
        <f t="shared" si="9"/>
        <v>0</v>
      </c>
      <c r="H163" s="717"/>
      <c r="I163" s="717"/>
      <c r="J163" s="487">
        <f t="shared" si="10"/>
        <v>0</v>
      </c>
      <c r="K163" s="490">
        <f t="shared" si="11"/>
        <v>0</v>
      </c>
      <c r="L163" s="717"/>
      <c r="M163" s="84"/>
    </row>
    <row r="164" spans="1:13" ht="12.75" x14ac:dyDescent="0.2">
      <c r="A164" s="96" t="s">
        <v>544</v>
      </c>
      <c r="B164" s="717"/>
      <c r="C164" s="717"/>
      <c r="D164" s="717"/>
      <c r="E164" s="717"/>
      <c r="F164" s="487">
        <f t="shared" si="8"/>
        <v>0</v>
      </c>
      <c r="G164" s="487">
        <f t="shared" si="9"/>
        <v>0</v>
      </c>
      <c r="H164" s="717"/>
      <c r="I164" s="717"/>
      <c r="J164" s="487">
        <f t="shared" si="10"/>
        <v>0</v>
      </c>
      <c r="K164" s="490">
        <f t="shared" si="11"/>
        <v>0</v>
      </c>
      <c r="L164" s="717"/>
      <c r="M164" s="84"/>
    </row>
    <row r="165" spans="1:13" ht="12.75" x14ac:dyDescent="0.2">
      <c r="A165" s="481" t="s">
        <v>387</v>
      </c>
      <c r="B165" s="484">
        <f>SUM(B166:B169)</f>
        <v>506485</v>
      </c>
      <c r="C165" s="484">
        <f>SUM(C166:C169)</f>
        <v>229816.5</v>
      </c>
      <c r="D165" s="484">
        <f>SUM(D166:D169)</f>
        <v>15594</v>
      </c>
      <c r="E165" s="484">
        <f>SUM(E166:E169)</f>
        <v>98291.66</v>
      </c>
      <c r="F165" s="484">
        <f t="shared" si="8"/>
        <v>6.9656659668486309E-3</v>
      </c>
      <c r="G165" s="484">
        <f t="shared" si="9"/>
        <v>131524.84</v>
      </c>
      <c r="H165" s="484">
        <f>SUM(H166:H169)</f>
        <v>15594</v>
      </c>
      <c r="I165" s="484">
        <f>SUM(I166:I169)</f>
        <v>98291.66</v>
      </c>
      <c r="J165" s="484">
        <f t="shared" si="10"/>
        <v>0</v>
      </c>
      <c r="K165" s="484">
        <f t="shared" si="11"/>
        <v>131524.84</v>
      </c>
      <c r="L165" s="484">
        <f>SUM(L166:L169)</f>
        <v>0</v>
      </c>
      <c r="M165" s="84"/>
    </row>
    <row r="166" spans="1:13" ht="12.75" x14ac:dyDescent="0.2">
      <c r="A166" s="96" t="s">
        <v>637</v>
      </c>
      <c r="B166" s="717">
        <v>367500</v>
      </c>
      <c r="C166" s="717">
        <v>100001</v>
      </c>
      <c r="D166" s="717"/>
      <c r="E166" s="717"/>
      <c r="F166" s="487">
        <f t="shared" si="8"/>
        <v>0</v>
      </c>
      <c r="G166" s="487">
        <f t="shared" si="9"/>
        <v>100001</v>
      </c>
      <c r="H166" s="717"/>
      <c r="I166" s="717"/>
      <c r="J166" s="487">
        <f t="shared" si="10"/>
        <v>0</v>
      </c>
      <c r="K166" s="490">
        <f t="shared" si="11"/>
        <v>100001</v>
      </c>
      <c r="L166" s="717"/>
      <c r="M166" s="84"/>
    </row>
    <row r="167" spans="1:13" ht="12.75" x14ac:dyDescent="0.2">
      <c r="A167" s="96" t="s">
        <v>638</v>
      </c>
      <c r="B167" s="717"/>
      <c r="C167" s="717"/>
      <c r="D167" s="717"/>
      <c r="E167" s="717"/>
      <c r="F167" s="487">
        <f t="shared" si="8"/>
        <v>0</v>
      </c>
      <c r="G167" s="487">
        <f t="shared" si="9"/>
        <v>0</v>
      </c>
      <c r="H167" s="717"/>
      <c r="I167" s="717"/>
      <c r="J167" s="487">
        <f t="shared" si="10"/>
        <v>0</v>
      </c>
      <c r="K167" s="490">
        <f t="shared" si="11"/>
        <v>0</v>
      </c>
      <c r="L167" s="717"/>
      <c r="M167" s="84"/>
    </row>
    <row r="168" spans="1:13" ht="12.75" x14ac:dyDescent="0.2">
      <c r="A168" s="96" t="s">
        <v>639</v>
      </c>
      <c r="B168" s="717"/>
      <c r="C168" s="717"/>
      <c r="D168" s="717"/>
      <c r="E168" s="717"/>
      <c r="F168" s="487">
        <f t="shared" si="8"/>
        <v>0</v>
      </c>
      <c r="G168" s="487">
        <f t="shared" si="9"/>
        <v>0</v>
      </c>
      <c r="H168" s="717"/>
      <c r="I168" s="717"/>
      <c r="J168" s="487">
        <f t="shared" si="10"/>
        <v>0</v>
      </c>
      <c r="K168" s="490">
        <f t="shared" si="11"/>
        <v>0</v>
      </c>
      <c r="L168" s="717"/>
      <c r="M168" s="84"/>
    </row>
    <row r="169" spans="1:13" ht="12.75" x14ac:dyDescent="0.2">
      <c r="A169" s="96" t="s">
        <v>544</v>
      </c>
      <c r="B169" s="717">
        <v>138985</v>
      </c>
      <c r="C169" s="717">
        <v>129815.5</v>
      </c>
      <c r="D169" s="717">
        <v>15594</v>
      </c>
      <c r="E169" s="717">
        <v>98291.66</v>
      </c>
      <c r="F169" s="487">
        <f t="shared" si="8"/>
        <v>6.9656659668486309E-3</v>
      </c>
      <c r="G169" s="487">
        <f t="shared" si="9"/>
        <v>31523.839999999997</v>
      </c>
      <c r="H169" s="717">
        <v>15594</v>
      </c>
      <c r="I169" s="717">
        <v>98291.66</v>
      </c>
      <c r="J169" s="487">
        <f t="shared" si="10"/>
        <v>0</v>
      </c>
      <c r="K169" s="490">
        <f t="shared" si="11"/>
        <v>31523.839999999997</v>
      </c>
      <c r="L169" s="717">
        <v>0</v>
      </c>
      <c r="M169" s="84"/>
    </row>
    <row r="170" spans="1:13" ht="12.75" x14ac:dyDescent="0.2">
      <c r="A170" s="481" t="s">
        <v>388</v>
      </c>
      <c r="B170" s="484">
        <f>SUM(B171:B178)</f>
        <v>0</v>
      </c>
      <c r="C170" s="484">
        <f>SUM(C171:C178)</f>
        <v>0</v>
      </c>
      <c r="D170" s="484">
        <f>SUM(D171:D178)</f>
        <v>0</v>
      </c>
      <c r="E170" s="484">
        <f>SUM(E171:E178)</f>
        <v>0</v>
      </c>
      <c r="F170" s="484">
        <f t="shared" si="8"/>
        <v>0</v>
      </c>
      <c r="G170" s="484">
        <f t="shared" si="9"/>
        <v>0</v>
      </c>
      <c r="H170" s="484">
        <f>SUM(H171:H178)</f>
        <v>0</v>
      </c>
      <c r="I170" s="484">
        <f>SUM(I171:I178)</f>
        <v>0</v>
      </c>
      <c r="J170" s="484">
        <f t="shared" si="10"/>
        <v>0</v>
      </c>
      <c r="K170" s="484">
        <f t="shared" si="11"/>
        <v>0</v>
      </c>
      <c r="L170" s="484">
        <f>SUM(L171:L178)</f>
        <v>0</v>
      </c>
      <c r="M170" s="84"/>
    </row>
    <row r="171" spans="1:13" ht="12.75" x14ac:dyDescent="0.2">
      <c r="A171" s="96" t="s">
        <v>640</v>
      </c>
      <c r="B171" s="717"/>
      <c r="C171" s="717"/>
      <c r="D171" s="717"/>
      <c r="E171" s="717"/>
      <c r="F171" s="487">
        <f t="shared" si="8"/>
        <v>0</v>
      </c>
      <c r="G171" s="487">
        <f t="shared" si="9"/>
        <v>0</v>
      </c>
      <c r="H171" s="717"/>
      <c r="I171" s="717"/>
      <c r="J171" s="487">
        <f t="shared" si="10"/>
        <v>0</v>
      </c>
      <c r="K171" s="490">
        <f t="shared" si="11"/>
        <v>0</v>
      </c>
      <c r="L171" s="717"/>
      <c r="M171" s="84"/>
    </row>
    <row r="172" spans="1:13" ht="12.75" x14ac:dyDescent="0.2">
      <c r="A172" s="96" t="s">
        <v>641</v>
      </c>
      <c r="B172" s="717"/>
      <c r="C172" s="717"/>
      <c r="D172" s="717"/>
      <c r="E172" s="717"/>
      <c r="F172" s="487">
        <f t="shared" si="8"/>
        <v>0</v>
      </c>
      <c r="G172" s="487">
        <f t="shared" si="9"/>
        <v>0</v>
      </c>
      <c r="H172" s="717"/>
      <c r="I172" s="717"/>
      <c r="J172" s="487">
        <f t="shared" si="10"/>
        <v>0</v>
      </c>
      <c r="K172" s="490">
        <f t="shared" si="11"/>
        <v>0</v>
      </c>
      <c r="L172" s="717"/>
      <c r="M172" s="84"/>
    </row>
    <row r="173" spans="1:13" ht="12.75" x14ac:dyDescent="0.2">
      <c r="A173" s="96" t="s">
        <v>642</v>
      </c>
      <c r="B173" s="717"/>
      <c r="C173" s="717"/>
      <c r="D173" s="717"/>
      <c r="E173" s="717"/>
      <c r="F173" s="487">
        <f t="shared" si="8"/>
        <v>0</v>
      </c>
      <c r="G173" s="487">
        <f t="shared" si="9"/>
        <v>0</v>
      </c>
      <c r="H173" s="717"/>
      <c r="I173" s="717"/>
      <c r="J173" s="487">
        <f t="shared" si="10"/>
        <v>0</v>
      </c>
      <c r="K173" s="490">
        <f t="shared" si="11"/>
        <v>0</v>
      </c>
      <c r="L173" s="717"/>
      <c r="M173" s="84"/>
    </row>
    <row r="174" spans="1:13" ht="12.75" x14ac:dyDescent="0.2">
      <c r="A174" s="96" t="s">
        <v>643</v>
      </c>
      <c r="B174" s="717"/>
      <c r="C174" s="717"/>
      <c r="D174" s="717"/>
      <c r="E174" s="717"/>
      <c r="F174" s="487">
        <f t="shared" si="8"/>
        <v>0</v>
      </c>
      <c r="G174" s="487">
        <f t="shared" si="9"/>
        <v>0</v>
      </c>
      <c r="H174" s="717"/>
      <c r="I174" s="717"/>
      <c r="J174" s="487">
        <f t="shared" si="10"/>
        <v>0</v>
      </c>
      <c r="K174" s="490">
        <f t="shared" si="11"/>
        <v>0</v>
      </c>
      <c r="L174" s="717"/>
      <c r="M174" s="84"/>
    </row>
    <row r="175" spans="1:13" ht="12.75" x14ac:dyDescent="0.2">
      <c r="A175" s="96" t="s">
        <v>644</v>
      </c>
      <c r="B175" s="717"/>
      <c r="C175" s="717"/>
      <c r="D175" s="717"/>
      <c r="E175" s="717"/>
      <c r="F175" s="487">
        <f t="shared" si="8"/>
        <v>0</v>
      </c>
      <c r="G175" s="487">
        <f t="shared" si="9"/>
        <v>0</v>
      </c>
      <c r="H175" s="717"/>
      <c r="I175" s="717"/>
      <c r="J175" s="487">
        <f t="shared" si="10"/>
        <v>0</v>
      </c>
      <c r="K175" s="490">
        <f t="shared" si="11"/>
        <v>0</v>
      </c>
      <c r="L175" s="717"/>
      <c r="M175" s="84"/>
    </row>
    <row r="176" spans="1:13" ht="12.75" x14ac:dyDescent="0.2">
      <c r="A176" s="96" t="s">
        <v>645</v>
      </c>
      <c r="B176" s="717"/>
      <c r="C176" s="717"/>
      <c r="D176" s="717"/>
      <c r="E176" s="717"/>
      <c r="F176" s="487">
        <f t="shared" si="8"/>
        <v>0</v>
      </c>
      <c r="G176" s="487">
        <f t="shared" si="9"/>
        <v>0</v>
      </c>
      <c r="H176" s="717"/>
      <c r="I176" s="717"/>
      <c r="J176" s="487">
        <f t="shared" si="10"/>
        <v>0</v>
      </c>
      <c r="K176" s="490">
        <f t="shared" si="11"/>
        <v>0</v>
      </c>
      <c r="L176" s="717"/>
      <c r="M176" s="84"/>
    </row>
    <row r="177" spans="1:13" ht="12.75" x14ac:dyDescent="0.2">
      <c r="A177" s="96" t="s">
        <v>981</v>
      </c>
      <c r="B177" s="717"/>
      <c r="C177" s="717"/>
      <c r="D177" s="717"/>
      <c r="E177" s="717"/>
      <c r="F177" s="487">
        <f t="shared" si="8"/>
        <v>0</v>
      </c>
      <c r="G177" s="487">
        <f t="shared" si="9"/>
        <v>0</v>
      </c>
      <c r="H177" s="717"/>
      <c r="I177" s="717"/>
      <c r="J177" s="487">
        <f t="shared" si="10"/>
        <v>0</v>
      </c>
      <c r="K177" s="490">
        <f t="shared" si="11"/>
        <v>0</v>
      </c>
      <c r="L177" s="717"/>
      <c r="M177" s="84"/>
    </row>
    <row r="178" spans="1:13" ht="12.75" x14ac:dyDescent="0.2">
      <c r="A178" s="96" t="s">
        <v>544</v>
      </c>
      <c r="B178" s="717"/>
      <c r="C178" s="717"/>
      <c r="D178" s="717"/>
      <c r="E178" s="717"/>
      <c r="F178" s="487">
        <f t="shared" si="8"/>
        <v>0</v>
      </c>
      <c r="G178" s="487">
        <f t="shared" si="9"/>
        <v>0</v>
      </c>
      <c r="H178" s="717"/>
      <c r="I178" s="717"/>
      <c r="J178" s="487">
        <f t="shared" si="10"/>
        <v>0</v>
      </c>
      <c r="K178" s="490">
        <f t="shared" si="11"/>
        <v>0</v>
      </c>
      <c r="L178" s="717"/>
      <c r="M178" s="84"/>
    </row>
    <row r="179" spans="1:13" ht="12.75" x14ac:dyDescent="0.2">
      <c r="A179" s="481" t="s">
        <v>97</v>
      </c>
      <c r="B179" s="865"/>
      <c r="C179" s="865"/>
      <c r="D179" s="382"/>
      <c r="E179" s="382"/>
      <c r="F179" s="382"/>
      <c r="G179" s="488">
        <f t="shared" si="9"/>
        <v>0</v>
      </c>
      <c r="H179" s="382"/>
      <c r="I179" s="382"/>
      <c r="J179" s="382"/>
      <c r="K179" s="488">
        <f t="shared" si="11"/>
        <v>0</v>
      </c>
      <c r="L179" s="382"/>
      <c r="M179" s="381"/>
    </row>
    <row r="180" spans="1:13" ht="12.75" x14ac:dyDescent="0.2">
      <c r="A180" s="481" t="s">
        <v>98</v>
      </c>
      <c r="B180" s="865"/>
      <c r="C180" s="865"/>
      <c r="D180" s="382"/>
      <c r="E180" s="382"/>
      <c r="F180" s="382"/>
      <c r="G180" s="488">
        <f t="shared" si="9"/>
        <v>0</v>
      </c>
      <c r="H180" s="382"/>
      <c r="I180" s="382"/>
      <c r="J180" s="382"/>
      <c r="K180" s="488">
        <f t="shared" si="11"/>
        <v>0</v>
      </c>
      <c r="L180" s="382"/>
      <c r="M180" s="84"/>
    </row>
    <row r="181" spans="1:13" ht="12.75" x14ac:dyDescent="0.2">
      <c r="A181" s="482" t="s">
        <v>264</v>
      </c>
      <c r="B181" s="866">
        <v>0</v>
      </c>
      <c r="C181" s="866">
        <v>0</v>
      </c>
      <c r="D181" s="866">
        <v>0</v>
      </c>
      <c r="E181" s="866">
        <v>0</v>
      </c>
      <c r="F181" s="489">
        <f>IF(E$182="",0,IF(E$182=0,0,E181/E$182))</f>
        <v>0</v>
      </c>
      <c r="G181" s="489">
        <f t="shared" si="9"/>
        <v>0</v>
      </c>
      <c r="H181" s="866">
        <v>0</v>
      </c>
      <c r="I181" s="866">
        <v>0</v>
      </c>
      <c r="J181" s="489">
        <f>IF(I350="",0,IF(I350=0,0,I181/I$182))</f>
        <v>0</v>
      </c>
      <c r="K181" s="491">
        <f t="shared" si="11"/>
        <v>0</v>
      </c>
      <c r="L181" s="866">
        <v>0</v>
      </c>
      <c r="M181" s="84"/>
    </row>
    <row r="182" spans="1:13" ht="12.75" x14ac:dyDescent="0.2">
      <c r="A182" s="87" t="s">
        <v>265</v>
      </c>
      <c r="B182" s="486">
        <f>+B181+B13</f>
        <v>18451486</v>
      </c>
      <c r="C182" s="486">
        <f t="shared" ref="C182:L182" si="12">+C181+C13</f>
        <v>18451485.999999996</v>
      </c>
      <c r="D182" s="486">
        <f t="shared" si="12"/>
        <v>2066500.62</v>
      </c>
      <c r="E182" s="486">
        <f t="shared" si="12"/>
        <v>14110877.619999999</v>
      </c>
      <c r="F182" s="486">
        <f t="shared" si="12"/>
        <v>1</v>
      </c>
      <c r="G182" s="486">
        <f t="shared" si="12"/>
        <v>4340608.3799999971</v>
      </c>
      <c r="H182" s="486">
        <f t="shared" si="12"/>
        <v>2472482.4</v>
      </c>
      <c r="I182" s="486">
        <f t="shared" si="12"/>
        <v>12411079.280000001</v>
      </c>
      <c r="J182" s="486">
        <f t="shared" si="12"/>
        <v>1</v>
      </c>
      <c r="K182" s="486">
        <f t="shared" si="12"/>
        <v>6040406.7199999951</v>
      </c>
      <c r="L182" s="486" t="e">
        <f t="shared" si="12"/>
        <v>#N/A</v>
      </c>
      <c r="M182" s="365"/>
    </row>
    <row r="183" spans="1:13" ht="12.75" x14ac:dyDescent="0.2">
      <c r="A183" s="947" t="s">
        <v>540</v>
      </c>
      <c r="B183" s="947"/>
      <c r="C183" s="947"/>
      <c r="D183" s="947"/>
      <c r="E183" s="947"/>
      <c r="F183" s="947"/>
      <c r="G183" s="947"/>
      <c r="H183" s="947"/>
      <c r="I183" s="947"/>
      <c r="J183" s="947"/>
      <c r="K183" s="947"/>
      <c r="L183" s="947"/>
      <c r="M183" s="948"/>
    </row>
    <row r="184" spans="1:13" ht="12.75" x14ac:dyDescent="0.2">
      <c r="A184" s="948" t="s">
        <v>658</v>
      </c>
      <c r="B184" s="948"/>
      <c r="C184" s="948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48"/>
      <c r="B185" s="948"/>
      <c r="C185" s="948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76"/>
      <c r="B186" s="976"/>
      <c r="C186" s="976"/>
      <c r="D186" s="976"/>
      <c r="E186" s="976"/>
      <c r="F186" s="976"/>
      <c r="G186" s="976"/>
      <c r="H186" s="976"/>
      <c r="I186" s="976"/>
      <c r="J186" s="976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topLeftCell="B18" zoomScaleNormal="100" workbookViewId="0">
      <selection activeCell="A3" sqref="A3:O3"/>
    </sheetView>
  </sheetViews>
  <sheetFormatPr defaultColWidth="4.140625" defaultRowHeight="11.25" customHeight="1" x14ac:dyDescent="0.2"/>
  <cols>
    <col min="1" max="1" width="42.140625" style="493" customWidth="1"/>
    <col min="2" max="5" width="12.42578125" style="493" bestFit="1" customWidth="1"/>
    <col min="6" max="6" width="11" style="493" bestFit="1" customWidth="1"/>
    <col min="7" max="7" width="12.42578125" style="493" bestFit="1" customWidth="1"/>
    <col min="8" max="8" width="12.42578125" style="494" bestFit="1" customWidth="1"/>
    <col min="9" max="9" width="12.42578125" style="493" bestFit="1" customWidth="1"/>
    <col min="10" max="10" width="11" style="493" bestFit="1" customWidth="1"/>
    <col min="11" max="11" width="12.42578125" style="493" bestFit="1" customWidth="1"/>
    <col min="12" max="12" width="11" style="493" bestFit="1" customWidth="1"/>
    <col min="13" max="13" width="12.42578125" style="493" bestFit="1" customWidth="1"/>
    <col min="14" max="14" width="15.140625" style="493" customWidth="1"/>
    <col min="15" max="15" width="13.140625" style="493" customWidth="1"/>
    <col min="16" max="16384" width="4.140625" style="493"/>
  </cols>
  <sheetData>
    <row r="1" spans="1:15" ht="11.25" customHeight="1" x14ac:dyDescent="0.2">
      <c r="A1" s="492" t="s">
        <v>123</v>
      </c>
    </row>
    <row r="2" spans="1:15" ht="11.25" customHeight="1" x14ac:dyDescent="0.2">
      <c r="A2" s="492"/>
    </row>
    <row r="3" spans="1:15" ht="11.25" customHeight="1" x14ac:dyDescent="0.2">
      <c r="A3" s="1004" t="s">
        <v>1037</v>
      </c>
      <c r="B3" s="1004"/>
      <c r="C3" s="1004"/>
      <c r="D3" s="1004"/>
      <c r="E3" s="1004"/>
      <c r="F3" s="1004"/>
      <c r="G3" s="1004"/>
      <c r="H3" s="1004"/>
      <c r="I3" s="1004"/>
      <c r="J3" s="1004"/>
      <c r="K3" s="1004"/>
      <c r="L3" s="1004"/>
      <c r="M3" s="1004"/>
      <c r="N3" s="1004"/>
      <c r="O3" s="1004"/>
    </row>
    <row r="4" spans="1:15" ht="11.25" customHeight="1" x14ac:dyDescent="0.2">
      <c r="A4" s="1005" t="s">
        <v>108</v>
      </c>
      <c r="B4" s="1005"/>
      <c r="C4" s="1005"/>
      <c r="D4" s="1005"/>
      <c r="E4" s="1005"/>
      <c r="F4" s="1005"/>
      <c r="G4" s="1005"/>
      <c r="H4" s="1005"/>
      <c r="I4" s="1005"/>
      <c r="J4" s="1005"/>
      <c r="K4" s="1005"/>
      <c r="L4" s="1005"/>
      <c r="M4" s="1005"/>
      <c r="N4" s="1005"/>
      <c r="O4" s="1005"/>
    </row>
    <row r="5" spans="1:15" ht="11.25" customHeight="1" x14ac:dyDescent="0.2">
      <c r="A5" s="1006" t="s">
        <v>188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  <c r="M5" s="1006"/>
      <c r="N5" s="1006"/>
      <c r="O5" s="1006"/>
    </row>
    <row r="6" spans="1:15" ht="11.25" customHeight="1" x14ac:dyDescent="0.2">
      <c r="A6" s="1007" t="s">
        <v>110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  <c r="M6" s="1007"/>
      <c r="N6" s="1007"/>
      <c r="O6" s="1007"/>
    </row>
    <row r="7" spans="1:15" ht="11.25" customHeight="1" x14ac:dyDescent="0.2">
      <c r="A7" s="1004" t="s">
        <v>1038</v>
      </c>
      <c r="B7" s="1004"/>
      <c r="C7" s="1004"/>
      <c r="D7" s="1004"/>
      <c r="E7" s="1004"/>
      <c r="F7" s="1004"/>
      <c r="G7" s="1004"/>
      <c r="H7" s="1004"/>
      <c r="I7" s="1004"/>
      <c r="J7" s="1004"/>
      <c r="K7" s="1004"/>
      <c r="L7" s="1004"/>
      <c r="M7" s="1004"/>
      <c r="N7" s="1004"/>
      <c r="O7" s="1004"/>
    </row>
    <row r="8" spans="1:15" ht="11.25" customHeight="1" x14ac:dyDescent="0.2">
      <c r="A8" s="495"/>
      <c r="B8" s="495"/>
      <c r="C8" s="495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</row>
    <row r="9" spans="1:15" ht="11.25" customHeight="1" x14ac:dyDescent="0.2">
      <c r="A9" s="493" t="s">
        <v>456</v>
      </c>
      <c r="H9" s="496"/>
      <c r="O9" s="497" t="s">
        <v>541</v>
      </c>
    </row>
    <row r="10" spans="1:15" ht="15" customHeight="1" x14ac:dyDescent="0.2">
      <c r="A10" s="1013" t="s">
        <v>190</v>
      </c>
      <c r="B10" s="998" t="s">
        <v>189</v>
      </c>
      <c r="C10" s="999"/>
      <c r="D10" s="999"/>
      <c r="E10" s="999"/>
      <c r="F10" s="999"/>
      <c r="G10" s="999"/>
      <c r="H10" s="999"/>
      <c r="I10" s="999"/>
      <c r="J10" s="999"/>
      <c r="K10" s="999"/>
      <c r="L10" s="999"/>
      <c r="M10" s="1000"/>
      <c r="N10" s="1008" t="s">
        <v>1008</v>
      </c>
      <c r="O10" s="1011" t="s">
        <v>286</v>
      </c>
    </row>
    <row r="11" spans="1:15" ht="15" customHeight="1" x14ac:dyDescent="0.2">
      <c r="A11" s="1014"/>
      <c r="B11" s="1001"/>
      <c r="C11" s="1002"/>
      <c r="D11" s="1002"/>
      <c r="E11" s="1002"/>
      <c r="F11" s="1002"/>
      <c r="G11" s="1002"/>
      <c r="H11" s="1002"/>
      <c r="I11" s="1002"/>
      <c r="J11" s="1002"/>
      <c r="K11" s="1002"/>
      <c r="L11" s="1002"/>
      <c r="M11" s="1003"/>
      <c r="N11" s="1009"/>
      <c r="O11" s="1012"/>
    </row>
    <row r="12" spans="1:15" ht="15" customHeight="1" x14ac:dyDescent="0.2">
      <c r="A12" s="1003"/>
      <c r="B12" s="509" t="s">
        <v>1039</v>
      </c>
      <c r="C12" s="509" t="s">
        <v>1040</v>
      </c>
      <c r="D12" s="509" t="s">
        <v>1041</v>
      </c>
      <c r="E12" s="509" t="s">
        <v>1042</v>
      </c>
      <c r="F12" s="509" t="s">
        <v>1043</v>
      </c>
      <c r="G12" s="509" t="s">
        <v>1044</v>
      </c>
      <c r="H12" s="509" t="s">
        <v>1045</v>
      </c>
      <c r="I12" s="509" t="s">
        <v>1046</v>
      </c>
      <c r="J12" s="509" t="s">
        <v>1047</v>
      </c>
      <c r="K12" s="509" t="s">
        <v>1048</v>
      </c>
      <c r="L12" s="509" t="s">
        <v>1049</v>
      </c>
      <c r="M12" s="509" t="s">
        <v>1050</v>
      </c>
      <c r="N12" s="1010"/>
      <c r="O12" s="510">
        <v>2015</v>
      </c>
    </row>
    <row r="13" spans="1:15" s="500" customFormat="1" ht="12.75" x14ac:dyDescent="0.2">
      <c r="A13" s="498" t="s">
        <v>191</v>
      </c>
      <c r="B13" s="499">
        <f>+B14+B20+B21+B22+B23+B24+B25+B34</f>
        <v>1165269.9099999999</v>
      </c>
      <c r="C13" s="499">
        <f t="shared" ref="C13:O13" si="0">+C14+C20+C21+C22+C23+C24+C25+C34</f>
        <v>1687931.5299999998</v>
      </c>
      <c r="D13" s="499">
        <f t="shared" si="0"/>
        <v>1454922.2</v>
      </c>
      <c r="E13" s="499">
        <f t="shared" si="0"/>
        <v>1744200.37</v>
      </c>
      <c r="F13" s="499">
        <f t="shared" si="0"/>
        <v>974484.95</v>
      </c>
      <c r="G13" s="499">
        <f t="shared" si="0"/>
        <v>1893296.7</v>
      </c>
      <c r="H13" s="499">
        <f t="shared" si="0"/>
        <v>1188955.76</v>
      </c>
      <c r="I13" s="499">
        <f t="shared" si="0"/>
        <v>1547045.51</v>
      </c>
      <c r="J13" s="499">
        <f t="shared" si="0"/>
        <v>974065.72000000009</v>
      </c>
      <c r="K13" s="499">
        <f t="shared" si="0"/>
        <v>1507721.5100000002</v>
      </c>
      <c r="L13" s="499">
        <f t="shared" si="0"/>
        <v>976871.03999999992</v>
      </c>
      <c r="M13" s="499">
        <f t="shared" si="0"/>
        <v>1404858.7499999998</v>
      </c>
      <c r="N13" s="499">
        <f>SUM(B13:M13)</f>
        <v>16519623.949999999</v>
      </c>
      <c r="O13" s="499">
        <f t="shared" si="0"/>
        <v>16900170</v>
      </c>
    </row>
    <row r="14" spans="1:15" ht="12.75" x14ac:dyDescent="0.2">
      <c r="A14" s="501" t="s">
        <v>192</v>
      </c>
      <c r="B14" s="502">
        <f>SUM(B15:B19)</f>
        <v>31641.29</v>
      </c>
      <c r="C14" s="502">
        <f t="shared" ref="C14:O14" si="1">SUM(C15:C19)</f>
        <v>17916.41</v>
      </c>
      <c r="D14" s="502">
        <f t="shared" si="1"/>
        <v>43970.59</v>
      </c>
      <c r="E14" s="502">
        <f t="shared" si="1"/>
        <v>18484.45</v>
      </c>
      <c r="F14" s="502">
        <f t="shared" si="1"/>
        <v>28579.1</v>
      </c>
      <c r="G14" s="502">
        <f t="shared" si="1"/>
        <v>32512.560000000001</v>
      </c>
      <c r="H14" s="502">
        <f t="shared" si="1"/>
        <v>31869.229999999996</v>
      </c>
      <c r="I14" s="502">
        <f t="shared" si="1"/>
        <v>52819.78</v>
      </c>
      <c r="J14" s="502">
        <f t="shared" si="1"/>
        <v>41480.94</v>
      </c>
      <c r="K14" s="502">
        <f t="shared" si="1"/>
        <v>44774.869999999995</v>
      </c>
      <c r="L14" s="502">
        <f t="shared" si="1"/>
        <v>36790.899999999994</v>
      </c>
      <c r="M14" s="502">
        <f t="shared" si="1"/>
        <v>33355.29</v>
      </c>
      <c r="N14" s="502">
        <f t="shared" ref="N14:N39" si="2">SUM(B14:M14)</f>
        <v>414195.41</v>
      </c>
      <c r="O14" s="502">
        <f t="shared" si="1"/>
        <v>233900</v>
      </c>
    </row>
    <row r="15" spans="1:15" ht="12.75" x14ac:dyDescent="0.2">
      <c r="A15" s="503" t="s">
        <v>863</v>
      </c>
      <c r="B15" s="511">
        <v>0</v>
      </c>
      <c r="C15" s="511">
        <v>0</v>
      </c>
      <c r="D15" s="511">
        <v>0</v>
      </c>
      <c r="E15" s="511">
        <v>0</v>
      </c>
      <c r="F15" s="511">
        <v>0</v>
      </c>
      <c r="G15" s="511"/>
      <c r="H15" s="511"/>
      <c r="I15" s="511"/>
      <c r="J15" s="511">
        <v>120</v>
      </c>
      <c r="K15" s="511"/>
      <c r="L15" s="511"/>
      <c r="M15" s="511"/>
      <c r="N15" s="504">
        <f t="shared" si="2"/>
        <v>120</v>
      </c>
      <c r="O15" s="511">
        <v>4000</v>
      </c>
    </row>
    <row r="16" spans="1:15" ht="12.75" x14ac:dyDescent="0.2">
      <c r="A16" s="503" t="s">
        <v>864</v>
      </c>
      <c r="B16" s="511">
        <v>15252.86</v>
      </c>
      <c r="C16" s="511">
        <v>8753.5</v>
      </c>
      <c r="D16" s="511">
        <v>14110.51</v>
      </c>
      <c r="E16" s="511">
        <v>13736.03</v>
      </c>
      <c r="F16" s="511">
        <v>15532.75</v>
      </c>
      <c r="G16" s="511">
        <v>7561.15</v>
      </c>
      <c r="H16" s="511">
        <v>17822.759999999998</v>
      </c>
      <c r="I16" s="511">
        <v>9872.52</v>
      </c>
      <c r="J16" s="511">
        <v>26090.35</v>
      </c>
      <c r="K16" s="511">
        <v>24840.78</v>
      </c>
      <c r="L16" s="511">
        <v>13185.67</v>
      </c>
      <c r="M16" s="511">
        <v>18944.23</v>
      </c>
      <c r="N16" s="504">
        <f t="shared" si="2"/>
        <v>185703.11000000002</v>
      </c>
      <c r="O16" s="511">
        <v>95000</v>
      </c>
    </row>
    <row r="17" spans="1:15" ht="12.75" x14ac:dyDescent="0.2">
      <c r="A17" s="503" t="s">
        <v>865</v>
      </c>
      <c r="B17" s="511">
        <v>1800</v>
      </c>
      <c r="C17" s="511">
        <v>0</v>
      </c>
      <c r="D17" s="511">
        <v>7440.4</v>
      </c>
      <c r="E17" s="511">
        <v>420</v>
      </c>
      <c r="F17" s="511">
        <v>4475.5200000000004</v>
      </c>
      <c r="G17" s="511">
        <v>9000</v>
      </c>
      <c r="H17" s="511">
        <v>0</v>
      </c>
      <c r="I17" s="511">
        <v>0</v>
      </c>
      <c r="J17" s="511">
        <v>0</v>
      </c>
      <c r="K17" s="511">
        <v>0</v>
      </c>
      <c r="L17" s="511">
        <v>3400</v>
      </c>
      <c r="M17" s="511">
        <v>0</v>
      </c>
      <c r="N17" s="504">
        <f t="shared" si="2"/>
        <v>26535.919999999998</v>
      </c>
      <c r="O17" s="511">
        <v>25000</v>
      </c>
    </row>
    <row r="18" spans="1:15" ht="12.75" x14ac:dyDescent="0.2">
      <c r="A18" s="503" t="s">
        <v>646</v>
      </c>
      <c r="B18" s="511">
        <v>14168.43</v>
      </c>
      <c r="C18" s="511">
        <v>9092.91</v>
      </c>
      <c r="D18" s="511">
        <v>22019.68</v>
      </c>
      <c r="E18" s="511">
        <v>4072.82</v>
      </c>
      <c r="F18" s="511">
        <v>7885.23</v>
      </c>
      <c r="G18" s="511">
        <v>15217.41</v>
      </c>
      <c r="H18" s="511">
        <v>13656.47</v>
      </c>
      <c r="I18" s="511">
        <v>42272.26</v>
      </c>
      <c r="J18" s="511">
        <v>13970.59</v>
      </c>
      <c r="K18" s="511">
        <v>19934.09</v>
      </c>
      <c r="L18" s="511">
        <v>18416.23</v>
      </c>
      <c r="M18" s="511">
        <v>14411.06</v>
      </c>
      <c r="N18" s="504">
        <f t="shared" si="2"/>
        <v>195117.18000000002</v>
      </c>
      <c r="O18" s="511">
        <v>100000</v>
      </c>
    </row>
    <row r="19" spans="1:15" ht="12.75" x14ac:dyDescent="0.2">
      <c r="A19" s="503" t="s">
        <v>647</v>
      </c>
      <c r="B19" s="511">
        <v>420</v>
      </c>
      <c r="C19" s="511">
        <v>70</v>
      </c>
      <c r="D19" s="511">
        <v>400</v>
      </c>
      <c r="E19" s="511">
        <v>255.6</v>
      </c>
      <c r="F19" s="511">
        <v>685.6</v>
      </c>
      <c r="G19" s="511">
        <v>734</v>
      </c>
      <c r="H19" s="511">
        <v>390</v>
      </c>
      <c r="I19" s="511">
        <v>675</v>
      </c>
      <c r="J19" s="511">
        <v>1300</v>
      </c>
      <c r="K19" s="511">
        <v>0</v>
      </c>
      <c r="L19" s="511">
        <v>1789</v>
      </c>
      <c r="M19" s="511">
        <v>0</v>
      </c>
      <c r="N19" s="504">
        <f t="shared" si="2"/>
        <v>6719.2</v>
      </c>
      <c r="O19" s="511">
        <v>9900</v>
      </c>
    </row>
    <row r="20" spans="1:15" ht="12.75" x14ac:dyDescent="0.2">
      <c r="A20" s="501" t="s">
        <v>193</v>
      </c>
      <c r="B20" s="511">
        <v>286.08999999999997</v>
      </c>
      <c r="C20" s="511">
        <v>1949.07</v>
      </c>
      <c r="D20" s="511">
        <v>2943.83</v>
      </c>
      <c r="E20" s="511">
        <v>3941.46</v>
      </c>
      <c r="F20" s="511">
        <v>1099.74</v>
      </c>
      <c r="G20" s="511">
        <v>761.74</v>
      </c>
      <c r="H20" s="511">
        <v>207.58</v>
      </c>
      <c r="I20" s="511">
        <v>0</v>
      </c>
      <c r="J20" s="511">
        <v>4002.55</v>
      </c>
      <c r="K20" s="511">
        <v>2239.56</v>
      </c>
      <c r="L20" s="511">
        <v>215.98</v>
      </c>
      <c r="M20" s="511">
        <v>1849.78</v>
      </c>
      <c r="N20" s="502">
        <f t="shared" si="2"/>
        <v>19497.38</v>
      </c>
      <c r="O20" s="511">
        <v>33500</v>
      </c>
    </row>
    <row r="21" spans="1:15" ht="12.75" x14ac:dyDescent="0.2">
      <c r="A21" s="501" t="s">
        <v>194</v>
      </c>
      <c r="B21" s="511">
        <v>9453.16</v>
      </c>
      <c r="C21" s="511">
        <v>11458.9</v>
      </c>
      <c r="D21" s="511">
        <v>7702.28</v>
      </c>
      <c r="E21" s="511">
        <v>8491.43</v>
      </c>
      <c r="F21" s="511">
        <v>14238.13</v>
      </c>
      <c r="G21" s="511">
        <v>11963.21</v>
      </c>
      <c r="H21" s="511">
        <v>16015.8</v>
      </c>
      <c r="I21" s="511">
        <v>16476.97</v>
      </c>
      <c r="J21" s="511">
        <v>13945.77</v>
      </c>
      <c r="K21" s="511">
        <v>13887.44</v>
      </c>
      <c r="L21" s="511">
        <v>12478.2</v>
      </c>
      <c r="M21" s="511">
        <v>9753.36</v>
      </c>
      <c r="N21" s="502">
        <f t="shared" si="2"/>
        <v>145864.65000000002</v>
      </c>
      <c r="O21" s="511">
        <v>55000</v>
      </c>
    </row>
    <row r="22" spans="1:15" ht="12.75" x14ac:dyDescent="0.2">
      <c r="A22" s="501" t="s">
        <v>195</v>
      </c>
      <c r="B22" s="511"/>
      <c r="C22" s="511"/>
      <c r="D22" s="511"/>
      <c r="E22" s="511"/>
      <c r="F22" s="511"/>
      <c r="G22" s="511"/>
      <c r="H22" s="511"/>
      <c r="I22" s="511"/>
      <c r="J22" s="511"/>
      <c r="K22" s="511"/>
      <c r="L22" s="511"/>
      <c r="M22" s="511"/>
      <c r="N22" s="502">
        <f t="shared" si="2"/>
        <v>0</v>
      </c>
      <c r="O22" s="511">
        <v>3400</v>
      </c>
    </row>
    <row r="23" spans="1:15" ht="12.75" x14ac:dyDescent="0.2">
      <c r="A23" s="501" t="s">
        <v>196</v>
      </c>
      <c r="B23" s="511"/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02">
        <f t="shared" si="2"/>
        <v>0</v>
      </c>
      <c r="O23" s="511">
        <v>1000</v>
      </c>
    </row>
    <row r="24" spans="1:15" ht="12.75" x14ac:dyDescent="0.2">
      <c r="A24" s="501" t="s">
        <v>200</v>
      </c>
      <c r="B24" s="511">
        <v>0</v>
      </c>
      <c r="C24" s="511">
        <v>0</v>
      </c>
      <c r="D24" s="511">
        <v>0</v>
      </c>
      <c r="E24" s="511">
        <v>60</v>
      </c>
      <c r="F24" s="511">
        <v>0</v>
      </c>
      <c r="G24" s="511">
        <v>90</v>
      </c>
      <c r="H24" s="511">
        <v>480</v>
      </c>
      <c r="I24" s="511">
        <v>870</v>
      </c>
      <c r="J24" s="511">
        <v>180</v>
      </c>
      <c r="K24" s="511">
        <v>0</v>
      </c>
      <c r="L24" s="511">
        <v>7</v>
      </c>
      <c r="M24" s="511">
        <v>0</v>
      </c>
      <c r="N24" s="502">
        <f t="shared" si="2"/>
        <v>1687</v>
      </c>
      <c r="O24" s="511">
        <v>6500</v>
      </c>
    </row>
    <row r="25" spans="1:15" ht="12.75" x14ac:dyDescent="0.2">
      <c r="A25" s="501" t="s">
        <v>197</v>
      </c>
      <c r="B25" s="502">
        <f>SUM(B26:B33)</f>
        <v>1123889.3699999999</v>
      </c>
      <c r="C25" s="502">
        <f t="shared" ref="C25:O25" si="3">SUM(C26:C33)</f>
        <v>1656607.15</v>
      </c>
      <c r="D25" s="502">
        <f t="shared" si="3"/>
        <v>1400305.5</v>
      </c>
      <c r="E25" s="502">
        <f t="shared" si="3"/>
        <v>1713223.03</v>
      </c>
      <c r="F25" s="502">
        <f t="shared" si="3"/>
        <v>930567.98</v>
      </c>
      <c r="G25" s="502">
        <f t="shared" si="3"/>
        <v>1847969.19</v>
      </c>
      <c r="H25" s="502">
        <f t="shared" si="3"/>
        <v>1140383.1499999999</v>
      </c>
      <c r="I25" s="502">
        <f t="shared" si="3"/>
        <v>1476578.76</v>
      </c>
      <c r="J25" s="502">
        <f t="shared" si="3"/>
        <v>914456.46000000008</v>
      </c>
      <c r="K25" s="502">
        <f t="shared" si="3"/>
        <v>1446819.6400000001</v>
      </c>
      <c r="L25" s="502">
        <f t="shared" si="3"/>
        <v>927378.96</v>
      </c>
      <c r="M25" s="502">
        <f t="shared" si="3"/>
        <v>1359900.3199999998</v>
      </c>
      <c r="N25" s="502">
        <f t="shared" si="2"/>
        <v>15938079.510000002</v>
      </c>
      <c r="O25" s="502">
        <f t="shared" si="3"/>
        <v>16559370</v>
      </c>
    </row>
    <row r="26" spans="1:15" ht="12.75" x14ac:dyDescent="0.2">
      <c r="A26" s="503" t="s">
        <v>866</v>
      </c>
      <c r="B26" s="511">
        <v>498034.18</v>
      </c>
      <c r="C26" s="511">
        <v>801041.17</v>
      </c>
      <c r="D26" s="511">
        <v>610589.68000000005</v>
      </c>
      <c r="E26" s="511">
        <v>623293.76</v>
      </c>
      <c r="F26" s="511">
        <v>227783.93</v>
      </c>
      <c r="G26" s="511">
        <v>489962.52</v>
      </c>
      <c r="H26" s="511">
        <v>602517.23</v>
      </c>
      <c r="I26" s="511">
        <v>524251.06</v>
      </c>
      <c r="J26" s="511">
        <v>459114.79</v>
      </c>
      <c r="K26" s="511">
        <v>453686.16</v>
      </c>
      <c r="L26" s="511">
        <v>378240.97</v>
      </c>
      <c r="M26" s="511">
        <v>430500.91</v>
      </c>
      <c r="N26" s="504">
        <f t="shared" si="2"/>
        <v>6099016.3600000003</v>
      </c>
      <c r="O26" s="511">
        <v>5300000</v>
      </c>
    </row>
    <row r="27" spans="1:15" ht="12.75" x14ac:dyDescent="0.2">
      <c r="A27" s="503" t="s">
        <v>869</v>
      </c>
      <c r="B27" s="511">
        <v>105700.33</v>
      </c>
      <c r="C27" s="511">
        <v>109525.68</v>
      </c>
      <c r="D27" s="511">
        <v>99590.54</v>
      </c>
      <c r="E27" s="511">
        <v>108312.97</v>
      </c>
      <c r="F27" s="511">
        <v>93043.94</v>
      </c>
      <c r="G27" s="511">
        <v>97603.69</v>
      </c>
      <c r="H27" s="511">
        <v>94252.63</v>
      </c>
      <c r="I27" s="511">
        <v>115026.62</v>
      </c>
      <c r="J27" s="511">
        <v>97113.06</v>
      </c>
      <c r="K27" s="511">
        <v>106293.85</v>
      </c>
      <c r="L27" s="511">
        <v>116378.6</v>
      </c>
      <c r="M27" s="511">
        <v>116058.44</v>
      </c>
      <c r="N27" s="504">
        <f t="shared" si="2"/>
        <v>1258900.3499999999</v>
      </c>
      <c r="O27" s="511">
        <v>950000</v>
      </c>
    </row>
    <row r="28" spans="1:15" ht="12.75" x14ac:dyDescent="0.2">
      <c r="A28" s="503" t="s">
        <v>868</v>
      </c>
      <c r="B28" s="511">
        <v>1746.57</v>
      </c>
      <c r="C28" s="511">
        <v>2624.2</v>
      </c>
      <c r="D28" s="511">
        <v>6867.39</v>
      </c>
      <c r="E28" s="511">
        <v>16509.23</v>
      </c>
      <c r="F28" s="511">
        <v>15165.52</v>
      </c>
      <c r="G28" s="511">
        <v>13404.14</v>
      </c>
      <c r="H28" s="511">
        <v>16068.73</v>
      </c>
      <c r="I28" s="511">
        <v>8004.8</v>
      </c>
      <c r="J28" s="511">
        <v>7209.93</v>
      </c>
      <c r="K28" s="511">
        <v>3918.12</v>
      </c>
      <c r="L28" s="511">
        <v>3690.25</v>
      </c>
      <c r="M28" s="511">
        <v>2164.23</v>
      </c>
      <c r="N28" s="504">
        <f t="shared" si="2"/>
        <v>97373.11</v>
      </c>
      <c r="O28" s="511">
        <v>62000</v>
      </c>
    </row>
    <row r="29" spans="1:15" ht="12.75" x14ac:dyDescent="0.2">
      <c r="A29" s="503" t="s">
        <v>867</v>
      </c>
      <c r="B29" s="511">
        <v>136.13999999999999</v>
      </c>
      <c r="C29" s="511">
        <v>535.45000000000005</v>
      </c>
      <c r="D29" s="511">
        <v>17.41</v>
      </c>
      <c r="E29" s="511">
        <v>93.15</v>
      </c>
      <c r="F29" s="511">
        <v>140.94999999999999</v>
      </c>
      <c r="G29" s="511">
        <v>118.03</v>
      </c>
      <c r="H29" s="511">
        <v>2265.09</v>
      </c>
      <c r="I29" s="511">
        <v>73.52</v>
      </c>
      <c r="J29" s="511">
        <v>0</v>
      </c>
      <c r="K29" s="511">
        <v>57.01</v>
      </c>
      <c r="L29" s="511">
        <v>319.94</v>
      </c>
      <c r="M29" s="511">
        <v>2749.95</v>
      </c>
      <c r="N29" s="504">
        <f t="shared" si="2"/>
        <v>6506.64</v>
      </c>
      <c r="O29" s="511">
        <v>3000</v>
      </c>
    </row>
    <row r="30" spans="1:15" ht="12.75" x14ac:dyDescent="0.2">
      <c r="A30" s="503" t="s">
        <v>648</v>
      </c>
      <c r="B30" s="511">
        <v>718.35</v>
      </c>
      <c r="C30" s="511">
        <v>1436.7</v>
      </c>
      <c r="D30" s="511">
        <v>0</v>
      </c>
      <c r="E30" s="511">
        <v>0</v>
      </c>
      <c r="F30" s="511">
        <v>0</v>
      </c>
      <c r="G30" s="511">
        <v>2902.08</v>
      </c>
      <c r="H30" s="511">
        <v>725.52</v>
      </c>
      <c r="I30" s="511">
        <v>725.52</v>
      </c>
      <c r="J30" s="511">
        <v>725.52</v>
      </c>
      <c r="K30" s="511">
        <v>725.52</v>
      </c>
      <c r="L30" s="511">
        <v>725.52</v>
      </c>
      <c r="M30" s="511">
        <v>725.52</v>
      </c>
      <c r="N30" s="504">
        <f t="shared" si="2"/>
        <v>9410.2500000000018</v>
      </c>
      <c r="O30" s="511">
        <v>10000</v>
      </c>
    </row>
    <row r="31" spans="1:15" ht="12.75" x14ac:dyDescent="0.2">
      <c r="A31" s="503" t="s">
        <v>649</v>
      </c>
      <c r="B31" s="511"/>
      <c r="C31" s="511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04">
        <f t="shared" si="2"/>
        <v>0</v>
      </c>
      <c r="O31" s="511"/>
    </row>
    <row r="32" spans="1:15" ht="12.75" x14ac:dyDescent="0.2">
      <c r="A32" s="503" t="s">
        <v>650</v>
      </c>
      <c r="B32" s="511">
        <v>237027.08</v>
      </c>
      <c r="C32" s="511">
        <v>256557.04</v>
      </c>
      <c r="D32" s="511">
        <v>293975.3</v>
      </c>
      <c r="E32" s="511">
        <v>317531.15999999997</v>
      </c>
      <c r="F32" s="511">
        <v>244710.13</v>
      </c>
      <c r="G32" s="511">
        <v>439394.94</v>
      </c>
      <c r="H32" s="511">
        <v>292336.69</v>
      </c>
      <c r="I32" s="511">
        <v>281302.19</v>
      </c>
      <c r="J32" s="511">
        <v>218157.26</v>
      </c>
      <c r="K32" s="511">
        <v>246441.14</v>
      </c>
      <c r="L32" s="511">
        <v>229639.72</v>
      </c>
      <c r="M32" s="511">
        <v>246777.44</v>
      </c>
      <c r="N32" s="504">
        <f t="shared" si="2"/>
        <v>3303850.0900000003</v>
      </c>
      <c r="O32" s="511">
        <v>5553125</v>
      </c>
    </row>
    <row r="33" spans="1:15" ht="12.75" x14ac:dyDescent="0.2">
      <c r="A33" s="503" t="s">
        <v>651</v>
      </c>
      <c r="B33" s="511">
        <v>280526.71999999997</v>
      </c>
      <c r="C33" s="511">
        <v>484886.91</v>
      </c>
      <c r="D33" s="511">
        <v>389265.18</v>
      </c>
      <c r="E33" s="511">
        <v>647482.76</v>
      </c>
      <c r="F33" s="511">
        <v>349723.51</v>
      </c>
      <c r="G33" s="511">
        <v>804583.79</v>
      </c>
      <c r="H33" s="511">
        <v>132217.26</v>
      </c>
      <c r="I33" s="511">
        <v>547195.05000000005</v>
      </c>
      <c r="J33" s="511">
        <v>132135.9</v>
      </c>
      <c r="K33" s="511">
        <v>635697.84</v>
      </c>
      <c r="L33" s="511">
        <v>198383.96</v>
      </c>
      <c r="M33" s="511">
        <v>560923.82999999996</v>
      </c>
      <c r="N33" s="504">
        <f t="shared" si="2"/>
        <v>5163022.71</v>
      </c>
      <c r="O33" s="511">
        <v>4681245</v>
      </c>
    </row>
    <row r="34" spans="1:15" ht="12.75" x14ac:dyDescent="0.2">
      <c r="A34" s="501" t="s">
        <v>198</v>
      </c>
      <c r="B34" s="511"/>
      <c r="C34" s="511"/>
      <c r="D34" s="511"/>
      <c r="E34" s="511"/>
      <c r="F34" s="511"/>
      <c r="G34" s="511"/>
      <c r="H34" s="511"/>
      <c r="I34" s="511">
        <v>300</v>
      </c>
      <c r="J34" s="511"/>
      <c r="K34" s="511"/>
      <c r="L34" s="511"/>
      <c r="M34" s="511"/>
      <c r="N34" s="502">
        <f t="shared" si="2"/>
        <v>300</v>
      </c>
      <c r="O34" s="511">
        <v>7500</v>
      </c>
    </row>
    <row r="35" spans="1:15" ht="12.75" x14ac:dyDescent="0.2">
      <c r="A35" s="505" t="s">
        <v>199</v>
      </c>
      <c r="B35" s="506">
        <f>SUM(B36:B38)</f>
        <v>120917.74</v>
      </c>
      <c r="C35" s="506">
        <f t="shared" ref="C35:O35" si="4">SUM(C36:C38)</f>
        <v>131710.32</v>
      </c>
      <c r="D35" s="506">
        <f t="shared" si="4"/>
        <v>142039.47</v>
      </c>
      <c r="E35" s="506">
        <f t="shared" si="4"/>
        <v>146339.91</v>
      </c>
      <c r="F35" s="506">
        <f t="shared" si="4"/>
        <v>64193.74</v>
      </c>
      <c r="G35" s="506">
        <f t="shared" si="4"/>
        <v>118117.19</v>
      </c>
      <c r="H35" s="506">
        <f t="shared" si="4"/>
        <v>139952.03</v>
      </c>
      <c r="I35" s="506">
        <f t="shared" si="4"/>
        <v>128015.29</v>
      </c>
      <c r="J35" s="506">
        <f t="shared" si="4"/>
        <v>97183.59</v>
      </c>
      <c r="K35" s="506">
        <f t="shared" si="4"/>
        <v>112152.46</v>
      </c>
      <c r="L35" s="506">
        <f t="shared" si="4"/>
        <v>99132.93</v>
      </c>
      <c r="M35" s="506">
        <f t="shared" si="4"/>
        <v>110006.87</v>
      </c>
      <c r="N35" s="506">
        <f t="shared" si="2"/>
        <v>1409761.54</v>
      </c>
      <c r="O35" s="506">
        <f t="shared" si="4"/>
        <v>1129400</v>
      </c>
    </row>
    <row r="36" spans="1:15" ht="12.75" x14ac:dyDescent="0.2">
      <c r="A36" s="503" t="s">
        <v>457</v>
      </c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04">
        <f t="shared" si="2"/>
        <v>0</v>
      </c>
      <c r="O36" s="511"/>
    </row>
    <row r="37" spans="1:15" ht="12.75" x14ac:dyDescent="0.2">
      <c r="A37" s="503" t="s">
        <v>266</v>
      </c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04">
        <f t="shared" si="2"/>
        <v>0</v>
      </c>
      <c r="O37" s="511"/>
    </row>
    <row r="38" spans="1:15" ht="12.75" x14ac:dyDescent="0.2">
      <c r="A38" s="503" t="s">
        <v>269</v>
      </c>
      <c r="B38" s="511">
        <v>120917.74</v>
      </c>
      <c r="C38" s="511">
        <v>131710.32</v>
      </c>
      <c r="D38" s="511">
        <v>142039.47</v>
      </c>
      <c r="E38" s="511">
        <v>146339.91</v>
      </c>
      <c r="F38" s="511">
        <v>64193.74</v>
      </c>
      <c r="G38" s="511">
        <v>118117.19</v>
      </c>
      <c r="H38" s="511">
        <v>139952.03</v>
      </c>
      <c r="I38" s="511">
        <v>128015.29</v>
      </c>
      <c r="J38" s="511">
        <v>97183.59</v>
      </c>
      <c r="K38" s="511">
        <v>112152.46</v>
      </c>
      <c r="L38" s="511">
        <v>99132.93</v>
      </c>
      <c r="M38" s="511">
        <v>110006.87</v>
      </c>
      <c r="N38" s="504">
        <f t="shared" si="2"/>
        <v>1409761.54</v>
      </c>
      <c r="O38" s="511">
        <v>1129400</v>
      </c>
    </row>
    <row r="39" spans="1:15" ht="12.75" x14ac:dyDescent="0.2">
      <c r="A39" s="507" t="s">
        <v>281</v>
      </c>
      <c r="B39" s="508">
        <f>+B13-B35</f>
        <v>1044352.1699999999</v>
      </c>
      <c r="C39" s="508">
        <f t="shared" ref="C39:M39" si="5">+C13-C35</f>
        <v>1556221.2099999997</v>
      </c>
      <c r="D39" s="508">
        <f t="shared" si="5"/>
        <v>1312882.73</v>
      </c>
      <c r="E39" s="508">
        <f t="shared" si="5"/>
        <v>1597860.4600000002</v>
      </c>
      <c r="F39" s="508">
        <f t="shared" si="5"/>
        <v>910291.21</v>
      </c>
      <c r="G39" s="508">
        <f t="shared" si="5"/>
        <v>1775179.51</v>
      </c>
      <c r="H39" s="508">
        <f t="shared" si="5"/>
        <v>1049003.73</v>
      </c>
      <c r="I39" s="508">
        <f t="shared" si="5"/>
        <v>1419030.22</v>
      </c>
      <c r="J39" s="508">
        <f t="shared" si="5"/>
        <v>876882.13000000012</v>
      </c>
      <c r="K39" s="508">
        <f t="shared" si="5"/>
        <v>1395569.0500000003</v>
      </c>
      <c r="L39" s="508">
        <f t="shared" si="5"/>
        <v>877738.10999999987</v>
      </c>
      <c r="M39" s="508">
        <f t="shared" si="5"/>
        <v>1294851.8799999999</v>
      </c>
      <c r="N39" s="508">
        <f t="shared" si="2"/>
        <v>15109862.41</v>
      </c>
      <c r="O39" s="508">
        <f>+O13-O35</f>
        <v>15770770</v>
      </c>
    </row>
    <row r="40" spans="1:15" ht="12.75" x14ac:dyDescent="0.2">
      <c r="A40" s="997" t="s">
        <v>540</v>
      </c>
      <c r="B40" s="997"/>
      <c r="C40" s="997"/>
      <c r="D40" s="997"/>
      <c r="E40" s="997"/>
      <c r="F40" s="997"/>
      <c r="G40" s="997"/>
      <c r="H40" s="997"/>
      <c r="I40" s="997"/>
      <c r="J40" s="997"/>
      <c r="K40" s="997"/>
      <c r="L40" s="997"/>
      <c r="M40" s="997"/>
      <c r="N40" s="997"/>
      <c r="O40" s="997"/>
    </row>
    <row r="41" spans="1:15" ht="12.75" x14ac:dyDescent="0.2">
      <c r="A41" s="494"/>
      <c r="B41" s="494"/>
      <c r="C41" s="494"/>
      <c r="D41" s="494"/>
      <c r="E41" s="494"/>
      <c r="F41" s="494"/>
      <c r="G41" s="494"/>
      <c r="I41" s="494"/>
      <c r="J41" s="494"/>
      <c r="K41" s="494"/>
      <c r="L41" s="494"/>
      <c r="M41" s="494"/>
      <c r="N41" s="494"/>
      <c r="O41" s="494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500" customFormat="1" ht="12.75" x14ac:dyDescent="0.2">
      <c r="A49" s="493"/>
      <c r="B49" s="493"/>
      <c r="C49" s="493"/>
      <c r="D49" s="493"/>
      <c r="E49" s="493"/>
      <c r="F49" s="493"/>
      <c r="G49" s="493"/>
      <c r="H49" s="494"/>
      <c r="I49" s="493"/>
      <c r="J49" s="493"/>
      <c r="K49" s="493"/>
      <c r="L49" s="493"/>
      <c r="M49" s="493"/>
      <c r="N49" s="493"/>
      <c r="O49" s="493"/>
    </row>
    <row r="50" spans="1:15" ht="12.75" x14ac:dyDescent="0.2"/>
    <row r="51" spans="1:15" s="494" customFormat="1" ht="12.75" x14ac:dyDescent="0.2">
      <c r="A51" s="493"/>
      <c r="B51" s="493"/>
      <c r="C51" s="493"/>
      <c r="D51" s="493"/>
      <c r="E51" s="493"/>
      <c r="F51" s="493"/>
      <c r="G51" s="493"/>
      <c r="I51" s="493"/>
      <c r="J51" s="493"/>
      <c r="K51" s="493"/>
      <c r="L51" s="493"/>
      <c r="M51" s="493"/>
      <c r="N51" s="493"/>
      <c r="O51" s="493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topLeftCell="A117" zoomScaleNormal="100" workbookViewId="0">
      <selection activeCell="A3" sqref="A3:F3"/>
    </sheetView>
  </sheetViews>
  <sheetFormatPr defaultColWidth="4.140625" defaultRowHeight="11.25" customHeight="1" x14ac:dyDescent="0.2"/>
  <cols>
    <col min="1" max="1" width="69.5703125" style="720" customWidth="1"/>
    <col min="2" max="5" width="8.28515625" style="720" customWidth="1"/>
    <col min="6" max="6" width="13.28515625" style="720" customWidth="1"/>
    <col min="7" max="11" width="12.7109375" style="720" customWidth="1"/>
    <col min="12" max="20" width="4.140625" style="720"/>
    <col min="21" max="21" width="24" style="720" customWidth="1"/>
    <col min="22" max="29" width="4.140625" style="720"/>
    <col min="30" max="30" width="12.28515625" style="720" bestFit="1" customWidth="1"/>
    <col min="31" max="156" width="4.140625" style="720"/>
    <col min="157" max="157" width="16.140625" style="720" customWidth="1"/>
    <col min="158" max="16384" width="4.140625" style="720"/>
  </cols>
  <sheetData>
    <row r="1" spans="1:157" ht="11.25" customHeight="1" x14ac:dyDescent="0.2">
      <c r="A1" s="492" t="s">
        <v>459</v>
      </c>
    </row>
    <row r="2" spans="1:157" ht="11.25" customHeight="1" x14ac:dyDescent="0.2">
      <c r="A2" s="492"/>
    </row>
    <row r="3" spans="1:157" ht="12.75" x14ac:dyDescent="0.2">
      <c r="A3" s="1004" t="s">
        <v>1037</v>
      </c>
      <c r="B3" s="1004"/>
      <c r="C3" s="1004"/>
      <c r="D3" s="1004"/>
      <c r="E3" s="1004"/>
      <c r="F3" s="1004"/>
    </row>
    <row r="4" spans="1:157" ht="12.75" x14ac:dyDescent="0.2">
      <c r="A4" s="1005" t="s">
        <v>108</v>
      </c>
      <c r="B4" s="1005"/>
      <c r="C4" s="1005"/>
      <c r="D4" s="1005"/>
      <c r="E4" s="1005"/>
      <c r="F4" s="1005"/>
    </row>
    <row r="5" spans="1:157" ht="12.75" x14ac:dyDescent="0.2">
      <c r="A5" s="1050" t="s">
        <v>132</v>
      </c>
      <c r="B5" s="1050"/>
      <c r="C5" s="1050"/>
      <c r="D5" s="1050"/>
      <c r="E5" s="1050"/>
      <c r="F5" s="1050"/>
    </row>
    <row r="6" spans="1:157" ht="12.75" x14ac:dyDescent="0.2">
      <c r="A6" s="1005" t="s">
        <v>201</v>
      </c>
      <c r="B6" s="1005"/>
      <c r="C6" s="1005"/>
      <c r="D6" s="1005"/>
      <c r="E6" s="1005"/>
      <c r="F6" s="1005"/>
    </row>
    <row r="7" spans="1:157" ht="12.75" x14ac:dyDescent="0.2">
      <c r="A7" s="1004" t="s">
        <v>1038</v>
      </c>
      <c r="B7" s="1004"/>
      <c r="C7" s="1004"/>
      <c r="D7" s="1004"/>
      <c r="E7" s="1004"/>
      <c r="F7" s="1004"/>
    </row>
    <row r="8" spans="1:157" ht="11.25" customHeight="1" x14ac:dyDescent="0.2">
      <c r="A8" s="721"/>
      <c r="B8" s="721"/>
      <c r="C8" s="721"/>
      <c r="D8" s="721"/>
      <c r="E8" s="721"/>
      <c r="F8" s="721"/>
    </row>
    <row r="9" spans="1:157" ht="12.75" x14ac:dyDescent="0.2">
      <c r="A9" s="720" t="s">
        <v>458</v>
      </c>
      <c r="E9" s="496"/>
      <c r="I9" s="496" t="s">
        <v>541</v>
      </c>
      <c r="J9" s="1016"/>
      <c r="K9" s="1017"/>
    </row>
    <row r="10" spans="1:157" ht="12.75" customHeight="1" x14ac:dyDescent="0.2">
      <c r="A10" s="722"/>
      <c r="B10" s="1018" t="s">
        <v>656</v>
      </c>
      <c r="C10" s="1019"/>
      <c r="D10" s="1019"/>
      <c r="E10" s="1019"/>
      <c r="F10" s="1011" t="s">
        <v>286</v>
      </c>
      <c r="G10" s="1022"/>
      <c r="H10" s="1026" t="s">
        <v>112</v>
      </c>
      <c r="I10" s="1027"/>
      <c r="J10" s="1027"/>
      <c r="K10" s="1028"/>
    </row>
    <row r="11" spans="1:157" ht="12.75" customHeight="1" x14ac:dyDescent="0.2">
      <c r="A11" s="723" t="s">
        <v>113</v>
      </c>
      <c r="B11" s="1020"/>
      <c r="C11" s="1021"/>
      <c r="D11" s="1021"/>
      <c r="E11" s="1021"/>
      <c r="F11" s="1012"/>
      <c r="G11" s="1023"/>
      <c r="H11" s="1018" t="s">
        <v>245</v>
      </c>
      <c r="I11" s="1013"/>
      <c r="J11" s="1018" t="s">
        <v>245</v>
      </c>
      <c r="K11" s="1013"/>
    </row>
    <row r="12" spans="1:157" ht="12.75" customHeight="1" x14ac:dyDescent="0.2">
      <c r="A12" s="724"/>
      <c r="B12" s="1001"/>
      <c r="C12" s="1002"/>
      <c r="D12" s="1002"/>
      <c r="E12" s="1002"/>
      <c r="F12" s="1024"/>
      <c r="G12" s="1025"/>
      <c r="H12" s="1029" t="s">
        <v>246</v>
      </c>
      <c r="I12" s="1030"/>
      <c r="J12" s="1031" t="str">
        <f>IF(FA12=FALSE,"&lt;Exercício Anterior&gt;",H12-1)</f>
        <v>&lt;Exercício Anterior&gt;</v>
      </c>
      <c r="K12" s="1032"/>
      <c r="FA12" s="725" t="b">
        <f>ISNUMBER(H12)</f>
        <v>0</v>
      </c>
    </row>
    <row r="13" spans="1:157" ht="12.75" x14ac:dyDescent="0.2">
      <c r="A13" s="494" t="s">
        <v>389</v>
      </c>
      <c r="B13" s="1053">
        <f>+B14+B33</f>
        <v>0</v>
      </c>
      <c r="C13" s="1054"/>
      <c r="D13" s="1054"/>
      <c r="E13" s="1055"/>
      <c r="F13" s="1053">
        <f>+F14+F33</f>
        <v>0</v>
      </c>
      <c r="G13" s="1055"/>
      <c r="H13" s="1053">
        <f>+H14+H33</f>
        <v>0</v>
      </c>
      <c r="I13" s="1055"/>
      <c r="J13" s="1053">
        <f>+J14+J33</f>
        <v>0</v>
      </c>
      <c r="K13" s="1055"/>
    </row>
    <row r="14" spans="1:157" ht="12.75" x14ac:dyDescent="0.2">
      <c r="A14" s="726" t="s">
        <v>11</v>
      </c>
      <c r="B14" s="1095">
        <f>+B15+B24+B25+B29+B30</f>
        <v>0</v>
      </c>
      <c r="C14" s="1101"/>
      <c r="D14" s="1101"/>
      <c r="E14" s="1096"/>
      <c r="F14" s="1095">
        <f>+F15+F24+F25+F29+F30</f>
        <v>0</v>
      </c>
      <c r="G14" s="1096"/>
      <c r="H14" s="1095">
        <f>+H15+H24+H25+H29+H30</f>
        <v>0</v>
      </c>
      <c r="I14" s="1096"/>
      <c r="J14" s="1095">
        <f>+J15+J24+J25+J29+J30</f>
        <v>0</v>
      </c>
      <c r="K14" s="1096"/>
    </row>
    <row r="15" spans="1:157" ht="12.75" x14ac:dyDescent="0.2">
      <c r="A15" s="727" t="s">
        <v>133</v>
      </c>
      <c r="B15" s="1056">
        <f>+B16+B20</f>
        <v>0</v>
      </c>
      <c r="C15" s="1057"/>
      <c r="D15" s="1057"/>
      <c r="E15" s="1058"/>
      <c r="F15" s="1056">
        <f>+F16+F20</f>
        <v>0</v>
      </c>
      <c r="G15" s="1058"/>
      <c r="H15" s="1056">
        <f>+H16+H20</f>
        <v>0</v>
      </c>
      <c r="I15" s="1058"/>
      <c r="J15" s="1056">
        <f>+J16+J20</f>
        <v>0</v>
      </c>
      <c r="K15" s="1058"/>
    </row>
    <row r="16" spans="1:157" ht="12.75" x14ac:dyDescent="0.2">
      <c r="A16" s="728" t="s">
        <v>390</v>
      </c>
      <c r="B16" s="1097">
        <f>SUM(B17:E19)</f>
        <v>0</v>
      </c>
      <c r="C16" s="1102"/>
      <c r="D16" s="1102"/>
      <c r="E16" s="1098"/>
      <c r="F16" s="1097">
        <f>SUM(F17:G19)</f>
        <v>0</v>
      </c>
      <c r="G16" s="1098"/>
      <c r="H16" s="1097">
        <f>SUM(H17:I19)</f>
        <v>0</v>
      </c>
      <c r="I16" s="1098"/>
      <c r="J16" s="1097">
        <f>SUM(J17:K19)</f>
        <v>0</v>
      </c>
      <c r="K16" s="1098"/>
    </row>
    <row r="17" spans="1:11" ht="12.75" x14ac:dyDescent="0.2">
      <c r="A17" s="493" t="s">
        <v>134</v>
      </c>
      <c r="B17" s="1037"/>
      <c r="C17" s="1038"/>
      <c r="D17" s="1038"/>
      <c r="E17" s="1039"/>
      <c r="F17" s="1037"/>
      <c r="G17" s="1039"/>
      <c r="H17" s="1099"/>
      <c r="I17" s="1100"/>
      <c r="J17" s="1099"/>
      <c r="K17" s="1100"/>
    </row>
    <row r="18" spans="1:11" ht="12.75" x14ac:dyDescent="0.2">
      <c r="A18" s="493" t="s">
        <v>135</v>
      </c>
      <c r="B18" s="1037"/>
      <c r="C18" s="1038"/>
      <c r="D18" s="1038"/>
      <c r="E18" s="1039"/>
      <c r="F18" s="1037"/>
      <c r="G18" s="1039"/>
      <c r="H18" s="1099"/>
      <c r="I18" s="1100"/>
      <c r="J18" s="1099"/>
      <c r="K18" s="1100"/>
    </row>
    <row r="19" spans="1:11" ht="12.75" x14ac:dyDescent="0.2">
      <c r="A19" s="493" t="s">
        <v>136</v>
      </c>
      <c r="B19" s="1037"/>
      <c r="C19" s="1038"/>
      <c r="D19" s="1038"/>
      <c r="E19" s="1039"/>
      <c r="F19" s="1037"/>
      <c r="G19" s="1039"/>
      <c r="H19" s="1099"/>
      <c r="I19" s="1100"/>
      <c r="J19" s="1099"/>
      <c r="K19" s="1100"/>
    </row>
    <row r="20" spans="1:11" ht="12.75" x14ac:dyDescent="0.2">
      <c r="A20" s="728" t="s">
        <v>391</v>
      </c>
      <c r="B20" s="1097">
        <f>SUM(B21:E23)</f>
        <v>0</v>
      </c>
      <c r="C20" s="1102"/>
      <c r="D20" s="1102"/>
      <c r="E20" s="1098"/>
      <c r="F20" s="1097">
        <f>SUM(F21:G23)</f>
        <v>0</v>
      </c>
      <c r="G20" s="1098"/>
      <c r="H20" s="1097">
        <f>SUM(H21:I23)</f>
        <v>0</v>
      </c>
      <c r="I20" s="1098"/>
      <c r="J20" s="1097">
        <f>SUM(J21:K23)</f>
        <v>0</v>
      </c>
      <c r="K20" s="1098"/>
    </row>
    <row r="21" spans="1:11" ht="12.75" x14ac:dyDescent="0.2">
      <c r="A21" s="493" t="s">
        <v>137</v>
      </c>
      <c r="B21" s="1037"/>
      <c r="C21" s="1038"/>
      <c r="D21" s="1038"/>
      <c r="E21" s="1039"/>
      <c r="F21" s="1037"/>
      <c r="G21" s="1039"/>
      <c r="H21" s="1099"/>
      <c r="I21" s="1100"/>
      <c r="J21" s="1099"/>
      <c r="K21" s="1100"/>
    </row>
    <row r="22" spans="1:11" ht="12.75" x14ac:dyDescent="0.2">
      <c r="A22" s="493" t="s">
        <v>138</v>
      </c>
      <c r="B22" s="1037"/>
      <c r="C22" s="1038"/>
      <c r="D22" s="1038"/>
      <c r="E22" s="1039"/>
      <c r="F22" s="1037"/>
      <c r="G22" s="1039"/>
      <c r="H22" s="1099"/>
      <c r="I22" s="1100"/>
      <c r="J22" s="1099"/>
      <c r="K22" s="1100"/>
    </row>
    <row r="23" spans="1:11" ht="12.75" x14ac:dyDescent="0.2">
      <c r="A23" s="493" t="s">
        <v>136</v>
      </c>
      <c r="B23" s="1037"/>
      <c r="C23" s="1038"/>
      <c r="D23" s="1038"/>
      <c r="E23" s="1039"/>
      <c r="F23" s="1037"/>
      <c r="G23" s="1039"/>
      <c r="H23" s="1099"/>
      <c r="I23" s="1100"/>
      <c r="J23" s="1099"/>
      <c r="K23" s="1100"/>
    </row>
    <row r="24" spans="1:11" ht="12.75" x14ac:dyDescent="0.2">
      <c r="A24" s="727" t="s">
        <v>173</v>
      </c>
      <c r="B24" s="1037"/>
      <c r="C24" s="1038"/>
      <c r="D24" s="1038"/>
      <c r="E24" s="1039"/>
      <c r="F24" s="1037"/>
      <c r="G24" s="1039"/>
      <c r="H24" s="1099"/>
      <c r="I24" s="1100"/>
      <c r="J24" s="1099"/>
      <c r="K24" s="1100"/>
    </row>
    <row r="25" spans="1:11" ht="12.75" x14ac:dyDescent="0.2">
      <c r="A25" s="727" t="s">
        <v>420</v>
      </c>
      <c r="B25" s="1056">
        <f>SUM(B26:E28)</f>
        <v>0</v>
      </c>
      <c r="C25" s="1057"/>
      <c r="D25" s="1057"/>
      <c r="E25" s="1058"/>
      <c r="F25" s="1056">
        <f>SUM(F26:G28)</f>
        <v>0</v>
      </c>
      <c r="G25" s="1058"/>
      <c r="H25" s="1056">
        <f>SUM(H26:I28)</f>
        <v>0</v>
      </c>
      <c r="I25" s="1058"/>
      <c r="J25" s="1056">
        <f>SUM(J26:K28)</f>
        <v>0</v>
      </c>
      <c r="K25" s="1058"/>
    </row>
    <row r="26" spans="1:11" ht="12.75" x14ac:dyDescent="0.2">
      <c r="A26" s="493" t="s">
        <v>19</v>
      </c>
      <c r="B26" s="1037"/>
      <c r="C26" s="1038"/>
      <c r="D26" s="1038"/>
      <c r="E26" s="1039"/>
      <c r="F26" s="1037"/>
      <c r="G26" s="1039"/>
      <c r="H26" s="1099"/>
      <c r="I26" s="1100"/>
      <c r="J26" s="1099"/>
      <c r="K26" s="1100"/>
    </row>
    <row r="27" spans="1:11" ht="12.75" x14ac:dyDescent="0.2">
      <c r="A27" s="493" t="s">
        <v>20</v>
      </c>
      <c r="B27" s="1037"/>
      <c r="C27" s="1038"/>
      <c r="D27" s="1038"/>
      <c r="E27" s="1039"/>
      <c r="F27" s="1037"/>
      <c r="G27" s="1039"/>
      <c r="H27" s="1099"/>
      <c r="I27" s="1100"/>
      <c r="J27" s="1099"/>
      <c r="K27" s="1100"/>
    </row>
    <row r="28" spans="1:11" ht="12.75" x14ac:dyDescent="0.2">
      <c r="A28" s="493" t="s">
        <v>22</v>
      </c>
      <c r="B28" s="1037"/>
      <c r="C28" s="1038"/>
      <c r="D28" s="1038"/>
      <c r="E28" s="1039"/>
      <c r="F28" s="1037"/>
      <c r="G28" s="1039"/>
      <c r="H28" s="1099"/>
      <c r="I28" s="1100"/>
      <c r="J28" s="1099"/>
      <c r="K28" s="1100"/>
    </row>
    <row r="29" spans="1:11" ht="12.75" x14ac:dyDescent="0.2">
      <c r="A29" s="727" t="s">
        <v>270</v>
      </c>
      <c r="B29" s="1037"/>
      <c r="C29" s="1038"/>
      <c r="D29" s="1038"/>
      <c r="E29" s="1039"/>
      <c r="F29" s="1037"/>
      <c r="G29" s="1039"/>
      <c r="H29" s="1099"/>
      <c r="I29" s="1100"/>
      <c r="J29" s="1099"/>
      <c r="K29" s="1100"/>
    </row>
    <row r="30" spans="1:11" ht="12.75" x14ac:dyDescent="0.2">
      <c r="A30" s="727" t="s">
        <v>392</v>
      </c>
      <c r="B30" s="1056">
        <f>SUM(B31:E32)</f>
        <v>0</v>
      </c>
      <c r="C30" s="1057"/>
      <c r="D30" s="1057"/>
      <c r="E30" s="1058"/>
      <c r="F30" s="1056">
        <f>SUM(F31:G32)</f>
        <v>0</v>
      </c>
      <c r="G30" s="1058"/>
      <c r="H30" s="1056">
        <f>SUM(H31:I32)</f>
        <v>0</v>
      </c>
      <c r="I30" s="1058"/>
      <c r="J30" s="1056">
        <f>SUM(J31:K32)</f>
        <v>0</v>
      </c>
      <c r="K30" s="1058"/>
    </row>
    <row r="31" spans="1:11" ht="12.75" x14ac:dyDescent="0.2">
      <c r="A31" s="493" t="s">
        <v>271</v>
      </c>
      <c r="B31" s="1037"/>
      <c r="C31" s="1038"/>
      <c r="D31" s="1038"/>
      <c r="E31" s="1039"/>
      <c r="F31" s="1037"/>
      <c r="G31" s="1039"/>
      <c r="H31" s="1099"/>
      <c r="I31" s="1100"/>
      <c r="J31" s="1099"/>
      <c r="K31" s="1100"/>
    </row>
    <row r="32" spans="1:11" ht="12.75" x14ac:dyDescent="0.2">
      <c r="A32" s="493" t="s">
        <v>139</v>
      </c>
      <c r="B32" s="1037"/>
      <c r="C32" s="1038"/>
      <c r="D32" s="1038"/>
      <c r="E32" s="1039"/>
      <c r="F32" s="1037"/>
      <c r="G32" s="1039"/>
      <c r="H32" s="1099"/>
      <c r="I32" s="1100"/>
      <c r="J32" s="1099"/>
      <c r="K32" s="1100"/>
    </row>
    <row r="33" spans="1:11" ht="12.75" x14ac:dyDescent="0.2">
      <c r="A33" s="729" t="s">
        <v>43</v>
      </c>
      <c r="B33" s="1095">
        <f>SUM(B34:E36)</f>
        <v>0</v>
      </c>
      <c r="C33" s="1101"/>
      <c r="D33" s="1101"/>
      <c r="E33" s="1096"/>
      <c r="F33" s="1095">
        <f>SUM(F34:G36)</f>
        <v>0</v>
      </c>
      <c r="G33" s="1096"/>
      <c r="H33" s="1095">
        <f>SUM(H34:I36)</f>
        <v>0</v>
      </c>
      <c r="I33" s="1096"/>
      <c r="J33" s="1095">
        <f>SUM(J34:K36)</f>
        <v>0</v>
      </c>
      <c r="K33" s="1096"/>
    </row>
    <row r="34" spans="1:11" ht="12.75" x14ac:dyDescent="0.2">
      <c r="A34" s="493" t="s">
        <v>126</v>
      </c>
      <c r="B34" s="1037"/>
      <c r="C34" s="1038"/>
      <c r="D34" s="1038"/>
      <c r="E34" s="1039"/>
      <c r="F34" s="1037"/>
      <c r="G34" s="1039"/>
      <c r="H34" s="1099"/>
      <c r="I34" s="1100"/>
      <c r="J34" s="1099"/>
      <c r="K34" s="1100"/>
    </row>
    <row r="35" spans="1:11" ht="12.75" x14ac:dyDescent="0.2">
      <c r="A35" s="493" t="s">
        <v>272</v>
      </c>
      <c r="B35" s="1037"/>
      <c r="C35" s="1038"/>
      <c r="D35" s="1038"/>
      <c r="E35" s="1039"/>
      <c r="F35" s="1037"/>
      <c r="G35" s="1039"/>
      <c r="H35" s="1099"/>
      <c r="I35" s="1100"/>
      <c r="J35" s="1099"/>
      <c r="K35" s="1100"/>
    </row>
    <row r="36" spans="1:11" ht="12.75" x14ac:dyDescent="0.2">
      <c r="A36" s="493" t="s">
        <v>393</v>
      </c>
      <c r="B36" s="1037"/>
      <c r="C36" s="1038"/>
      <c r="D36" s="1038"/>
      <c r="E36" s="1039"/>
      <c r="F36" s="1037"/>
      <c r="G36" s="1039"/>
      <c r="H36" s="1099"/>
      <c r="I36" s="1100"/>
      <c r="J36" s="1099"/>
      <c r="K36" s="1100"/>
    </row>
    <row r="37" spans="1:11" ht="12.75" x14ac:dyDescent="0.2">
      <c r="A37" s="730" t="s">
        <v>275</v>
      </c>
      <c r="B37" s="1037"/>
      <c r="C37" s="1038"/>
      <c r="D37" s="1038"/>
      <c r="E37" s="1039"/>
      <c r="F37" s="1037"/>
      <c r="G37" s="1039"/>
      <c r="H37" s="1099"/>
      <c r="I37" s="1100"/>
      <c r="J37" s="1099"/>
      <c r="K37" s="1100"/>
    </row>
    <row r="38" spans="1:11" ht="12.75" x14ac:dyDescent="0.2">
      <c r="A38" s="731" t="s">
        <v>140</v>
      </c>
      <c r="B38" s="1106">
        <f>+B13+B37</f>
        <v>0</v>
      </c>
      <c r="C38" s="1107"/>
      <c r="D38" s="1107"/>
      <c r="E38" s="1108"/>
      <c r="F38" s="1104">
        <f>+F13+F37</f>
        <v>0</v>
      </c>
      <c r="G38" s="1105"/>
      <c r="H38" s="1104">
        <f>+H13+H37</f>
        <v>0</v>
      </c>
      <c r="I38" s="1105"/>
      <c r="J38" s="1104">
        <f>+J13+J37</f>
        <v>0</v>
      </c>
      <c r="K38" s="1105"/>
    </row>
    <row r="39" spans="1:11" ht="12.75" x14ac:dyDescent="0.2">
      <c r="B39" s="732"/>
      <c r="C39" s="732"/>
      <c r="D39" s="732"/>
      <c r="E39" s="732"/>
      <c r="F39" s="733"/>
    </row>
    <row r="40" spans="1:11" ht="27.75" customHeight="1" x14ac:dyDescent="0.2">
      <c r="A40" s="734"/>
      <c r="B40" s="1018" t="s">
        <v>174</v>
      </c>
      <c r="C40" s="1013"/>
      <c r="D40" s="998" t="s">
        <v>174</v>
      </c>
      <c r="E40" s="1000"/>
      <c r="F40" s="1026" t="s">
        <v>175</v>
      </c>
      <c r="G40" s="1028"/>
      <c r="H40" s="1026" t="s">
        <v>176</v>
      </c>
      <c r="I40" s="1028"/>
      <c r="J40" s="1026" t="s">
        <v>433</v>
      </c>
      <c r="K40" s="1028"/>
    </row>
    <row r="41" spans="1:11" ht="17.25" customHeight="1" x14ac:dyDescent="0.2">
      <c r="A41" s="735" t="s">
        <v>177</v>
      </c>
      <c r="B41" s="1020" t="s">
        <v>114</v>
      </c>
      <c r="C41" s="1014"/>
      <c r="D41" s="1033" t="s">
        <v>115</v>
      </c>
      <c r="E41" s="1034"/>
      <c r="F41" s="736" t="s">
        <v>245</v>
      </c>
      <c r="G41" s="736" t="s">
        <v>245</v>
      </c>
      <c r="H41" s="736" t="s">
        <v>245</v>
      </c>
      <c r="I41" s="736" t="s">
        <v>245</v>
      </c>
      <c r="J41" s="737" t="s">
        <v>1009</v>
      </c>
      <c r="K41" s="737" t="s">
        <v>1009</v>
      </c>
    </row>
    <row r="42" spans="1:11" ht="25.5" x14ac:dyDescent="0.2">
      <c r="A42" s="738"/>
      <c r="B42" s="1051"/>
      <c r="C42" s="1052"/>
      <c r="D42" s="1051"/>
      <c r="E42" s="1052"/>
      <c r="F42" s="739" t="str">
        <f>+$H$12</f>
        <v>&lt;Exercício&gt;</v>
      </c>
      <c r="G42" s="739" t="str">
        <f>+$J$12</f>
        <v>&lt;Exercício Anterior&gt;</v>
      </c>
      <c r="H42" s="739" t="str">
        <f>+$H$12</f>
        <v>&lt;Exercício&gt;</v>
      </c>
      <c r="I42" s="739" t="str">
        <f>+$J$12</f>
        <v>&lt;Exercício Anterior&gt;</v>
      </c>
      <c r="J42" s="739" t="str">
        <f>+$H$12</f>
        <v>&lt;Exercício&gt;</v>
      </c>
      <c r="K42" s="715" t="str">
        <f>+$J$12</f>
        <v>&lt;Exercício Anterior&gt;</v>
      </c>
    </row>
    <row r="43" spans="1:11" ht="12.75" x14ac:dyDescent="0.2">
      <c r="A43" s="740" t="s">
        <v>141</v>
      </c>
      <c r="B43" s="1109">
        <f>+B44+B47</f>
        <v>0</v>
      </c>
      <c r="C43" s="1110"/>
      <c r="D43" s="1109">
        <f>+D44+D47</f>
        <v>0</v>
      </c>
      <c r="E43" s="1110"/>
      <c r="F43" s="741">
        <f t="shared" ref="F43:K43" si="0">+F44+F47</f>
        <v>0</v>
      </c>
      <c r="G43" s="741">
        <f t="shared" si="0"/>
        <v>0</v>
      </c>
      <c r="H43" s="741">
        <f t="shared" si="0"/>
        <v>0</v>
      </c>
      <c r="I43" s="741">
        <f t="shared" si="0"/>
        <v>0</v>
      </c>
      <c r="J43" s="741">
        <f t="shared" si="0"/>
        <v>0</v>
      </c>
      <c r="K43" s="742">
        <f t="shared" si="0"/>
        <v>0</v>
      </c>
    </row>
    <row r="44" spans="1:11" ht="12.75" x14ac:dyDescent="0.2">
      <c r="A44" s="743" t="s">
        <v>364</v>
      </c>
      <c r="B44" s="1089">
        <f>SUM(B45:C46)</f>
        <v>0</v>
      </c>
      <c r="C44" s="1090"/>
      <c r="D44" s="1089">
        <f>SUM(D45:E46)</f>
        <v>0</v>
      </c>
      <c r="E44" s="1090"/>
      <c r="F44" s="744">
        <f t="shared" ref="F44:K44" si="1">SUM(F45:G46)</f>
        <v>0</v>
      </c>
      <c r="G44" s="744">
        <f t="shared" si="1"/>
        <v>0</v>
      </c>
      <c r="H44" s="744">
        <f t="shared" si="1"/>
        <v>0</v>
      </c>
      <c r="I44" s="744">
        <f t="shared" si="1"/>
        <v>0</v>
      </c>
      <c r="J44" s="744">
        <f t="shared" si="1"/>
        <v>0</v>
      </c>
      <c r="K44" s="744">
        <f t="shared" si="1"/>
        <v>0</v>
      </c>
    </row>
    <row r="45" spans="1:11" ht="12.75" x14ac:dyDescent="0.2">
      <c r="A45" s="745" t="s">
        <v>394</v>
      </c>
      <c r="B45" s="1087"/>
      <c r="C45" s="1088"/>
      <c r="D45" s="1087"/>
      <c r="E45" s="1088"/>
      <c r="F45" s="513"/>
      <c r="G45" s="513"/>
      <c r="H45" s="513"/>
      <c r="I45" s="513"/>
      <c r="J45" s="513"/>
      <c r="K45" s="513"/>
    </row>
    <row r="46" spans="1:11" ht="12.75" x14ac:dyDescent="0.2">
      <c r="A46" s="745" t="s">
        <v>395</v>
      </c>
      <c r="B46" s="1087"/>
      <c r="C46" s="1088"/>
      <c r="D46" s="1087"/>
      <c r="E46" s="1088"/>
      <c r="F46" s="513"/>
      <c r="G46" s="513"/>
      <c r="H46" s="513"/>
      <c r="I46" s="513"/>
      <c r="J46" s="513"/>
      <c r="K46" s="513"/>
    </row>
    <row r="47" spans="1:11" ht="12.75" x14ac:dyDescent="0.2">
      <c r="A47" s="746" t="s">
        <v>142</v>
      </c>
      <c r="B47" s="1089">
        <f>+B48+B52+B56</f>
        <v>0</v>
      </c>
      <c r="C47" s="1090"/>
      <c r="D47" s="1089">
        <f>+D48+D52+D56</f>
        <v>0</v>
      </c>
      <c r="E47" s="1090"/>
      <c r="F47" s="747">
        <f t="shared" ref="F47:K47" si="2">+F48+F52+F56</f>
        <v>0</v>
      </c>
      <c r="G47" s="747">
        <f t="shared" si="2"/>
        <v>0</v>
      </c>
      <c r="H47" s="747">
        <f t="shared" si="2"/>
        <v>0</v>
      </c>
      <c r="I47" s="747">
        <f t="shared" si="2"/>
        <v>0</v>
      </c>
      <c r="J47" s="747">
        <f t="shared" si="2"/>
        <v>0</v>
      </c>
      <c r="K47" s="744">
        <f t="shared" si="2"/>
        <v>0</v>
      </c>
    </row>
    <row r="48" spans="1:11" ht="12.75" x14ac:dyDescent="0.2">
      <c r="A48" s="748" t="s">
        <v>247</v>
      </c>
      <c r="B48" s="1072">
        <f>SUM(B49:C51)</f>
        <v>0</v>
      </c>
      <c r="C48" s="1074"/>
      <c r="D48" s="1072">
        <f>SUM(D49:E51)</f>
        <v>0</v>
      </c>
      <c r="E48" s="1074"/>
      <c r="F48" s="749">
        <f t="shared" ref="F48:K48" si="3">SUM(F49:G51)</f>
        <v>0</v>
      </c>
      <c r="G48" s="749">
        <f t="shared" si="3"/>
        <v>0</v>
      </c>
      <c r="H48" s="749">
        <f t="shared" si="3"/>
        <v>0</v>
      </c>
      <c r="I48" s="749">
        <f t="shared" si="3"/>
        <v>0</v>
      </c>
      <c r="J48" s="749">
        <f t="shared" si="3"/>
        <v>0</v>
      </c>
      <c r="K48" s="750">
        <f t="shared" si="3"/>
        <v>0</v>
      </c>
    </row>
    <row r="49" spans="1:19" ht="12.75" x14ac:dyDescent="0.2">
      <c r="A49" s="745" t="s">
        <v>396</v>
      </c>
      <c r="B49" s="1087"/>
      <c r="C49" s="1088"/>
      <c r="D49" s="1087"/>
      <c r="E49" s="1088"/>
      <c r="F49" s="514"/>
      <c r="G49" s="514"/>
      <c r="H49" s="514"/>
      <c r="I49" s="514"/>
      <c r="J49" s="514"/>
      <c r="K49" s="513"/>
    </row>
    <row r="50" spans="1:19" ht="12.75" x14ac:dyDescent="0.2">
      <c r="A50" s="745" t="s">
        <v>397</v>
      </c>
      <c r="B50" s="1087"/>
      <c r="C50" s="1088"/>
      <c r="D50" s="1087"/>
      <c r="E50" s="1088"/>
      <c r="F50" s="514"/>
      <c r="G50" s="514"/>
      <c r="H50" s="514"/>
      <c r="I50" s="514"/>
      <c r="J50" s="514"/>
      <c r="K50" s="513"/>
    </row>
    <row r="51" spans="1:19" ht="12.75" x14ac:dyDescent="0.2">
      <c r="A51" s="745" t="s">
        <v>398</v>
      </c>
      <c r="B51" s="1087"/>
      <c r="C51" s="1088"/>
      <c r="D51" s="1087"/>
      <c r="E51" s="1088"/>
      <c r="F51" s="514"/>
      <c r="G51" s="514"/>
      <c r="H51" s="514"/>
      <c r="I51" s="514"/>
      <c r="J51" s="514"/>
      <c r="K51" s="513"/>
    </row>
    <row r="52" spans="1:19" ht="12.75" x14ac:dyDescent="0.2">
      <c r="A52" s="748" t="s">
        <v>248</v>
      </c>
      <c r="B52" s="1072">
        <f>SUM(B53:C55)</f>
        <v>0</v>
      </c>
      <c r="C52" s="1074"/>
      <c r="D52" s="1072">
        <f>SUM(D53:E55)</f>
        <v>0</v>
      </c>
      <c r="E52" s="1074"/>
      <c r="F52" s="749">
        <f t="shared" ref="F52:K52" si="4">SUM(F53:G55)</f>
        <v>0</v>
      </c>
      <c r="G52" s="749">
        <f t="shared" si="4"/>
        <v>0</v>
      </c>
      <c r="H52" s="749">
        <f t="shared" si="4"/>
        <v>0</v>
      </c>
      <c r="I52" s="749">
        <f t="shared" si="4"/>
        <v>0</v>
      </c>
      <c r="J52" s="749">
        <f t="shared" si="4"/>
        <v>0</v>
      </c>
      <c r="K52" s="750">
        <f t="shared" si="4"/>
        <v>0</v>
      </c>
    </row>
    <row r="53" spans="1:19" ht="12.75" x14ac:dyDescent="0.2">
      <c r="A53" s="745" t="s">
        <v>399</v>
      </c>
      <c r="B53" s="1087"/>
      <c r="C53" s="1088"/>
      <c r="D53" s="1087"/>
      <c r="E53" s="1088"/>
      <c r="F53" s="514"/>
      <c r="G53" s="514"/>
      <c r="H53" s="514"/>
      <c r="I53" s="514"/>
      <c r="J53" s="514"/>
      <c r="K53" s="513"/>
    </row>
    <row r="54" spans="1:19" ht="12.75" x14ac:dyDescent="0.2">
      <c r="A54" s="745" t="s">
        <v>397</v>
      </c>
      <c r="B54" s="1087"/>
      <c r="C54" s="1088"/>
      <c r="D54" s="1087"/>
      <c r="E54" s="1088"/>
      <c r="F54" s="514"/>
      <c r="G54" s="514"/>
      <c r="H54" s="514"/>
      <c r="I54" s="514"/>
      <c r="J54" s="514"/>
      <c r="K54" s="513"/>
    </row>
    <row r="55" spans="1:19" ht="12.75" x14ac:dyDescent="0.2">
      <c r="A55" s="745" t="s">
        <v>398</v>
      </c>
      <c r="B55" s="1087"/>
      <c r="C55" s="1088"/>
      <c r="D55" s="1087"/>
      <c r="E55" s="1088"/>
      <c r="F55" s="514"/>
      <c r="G55" s="514"/>
      <c r="H55" s="514"/>
      <c r="I55" s="514"/>
      <c r="J55" s="514"/>
      <c r="K55" s="513"/>
    </row>
    <row r="56" spans="1:19" ht="12.75" x14ac:dyDescent="0.2">
      <c r="A56" s="748" t="s">
        <v>400</v>
      </c>
      <c r="B56" s="1072">
        <f>SUM(B57:C58)</f>
        <v>0</v>
      </c>
      <c r="C56" s="1074"/>
      <c r="D56" s="1072">
        <f>SUM(D57:E58)</f>
        <v>0</v>
      </c>
      <c r="E56" s="1074"/>
      <c r="F56" s="749">
        <f t="shared" ref="F56:K56" si="5">SUM(F57:G58)</f>
        <v>0</v>
      </c>
      <c r="G56" s="749">
        <f t="shared" si="5"/>
        <v>0</v>
      </c>
      <c r="H56" s="749">
        <f t="shared" si="5"/>
        <v>0</v>
      </c>
      <c r="I56" s="749">
        <f t="shared" si="5"/>
        <v>0</v>
      </c>
      <c r="J56" s="749">
        <f t="shared" si="5"/>
        <v>0</v>
      </c>
      <c r="K56" s="750">
        <f t="shared" si="5"/>
        <v>0</v>
      </c>
    </row>
    <row r="57" spans="1:19" ht="12.75" x14ac:dyDescent="0.2">
      <c r="A57" s="745" t="s">
        <v>273</v>
      </c>
      <c r="B57" s="1087"/>
      <c r="C57" s="1088"/>
      <c r="D57" s="1087"/>
      <c r="E57" s="1088"/>
      <c r="F57" s="514"/>
      <c r="G57" s="514"/>
      <c r="H57" s="514"/>
      <c r="I57" s="514"/>
      <c r="J57" s="514"/>
      <c r="K57" s="513"/>
    </row>
    <row r="58" spans="1:19" ht="12.75" x14ac:dyDescent="0.2">
      <c r="A58" s="745" t="s">
        <v>63</v>
      </c>
      <c r="B58" s="1087"/>
      <c r="C58" s="1088"/>
      <c r="D58" s="1087"/>
      <c r="E58" s="1088"/>
      <c r="F58" s="514"/>
      <c r="G58" s="514"/>
      <c r="H58" s="514"/>
      <c r="I58" s="514"/>
      <c r="J58" s="514"/>
      <c r="K58" s="513"/>
    </row>
    <row r="59" spans="1:19" ht="12.75" x14ac:dyDescent="0.2">
      <c r="A59" s="751" t="s">
        <v>143</v>
      </c>
      <c r="B59" s="1070"/>
      <c r="C59" s="1071"/>
      <c r="D59" s="1070"/>
      <c r="E59" s="1071"/>
      <c r="F59" s="515"/>
      <c r="G59" s="515"/>
      <c r="H59" s="515"/>
      <c r="I59" s="515"/>
      <c r="J59" s="515"/>
      <c r="K59" s="682"/>
    </row>
    <row r="60" spans="1:19" ht="12.75" x14ac:dyDescent="0.2">
      <c r="A60" s="752" t="s">
        <v>144</v>
      </c>
      <c r="B60" s="1035">
        <f>+B43+B59</f>
        <v>0</v>
      </c>
      <c r="C60" s="1036"/>
      <c r="D60" s="1035">
        <f>+D43+D59</f>
        <v>0</v>
      </c>
      <c r="E60" s="1036"/>
      <c r="F60" s="753">
        <f t="shared" ref="F60:K60" si="6">+F43+F59</f>
        <v>0</v>
      </c>
      <c r="G60" s="753">
        <f t="shared" si="6"/>
        <v>0</v>
      </c>
      <c r="H60" s="753">
        <f t="shared" si="6"/>
        <v>0</v>
      </c>
      <c r="I60" s="753">
        <f t="shared" si="6"/>
        <v>0</v>
      </c>
      <c r="J60" s="753">
        <f t="shared" si="6"/>
        <v>0</v>
      </c>
      <c r="K60" s="753">
        <f t="shared" si="6"/>
        <v>0</v>
      </c>
    </row>
    <row r="61" spans="1:19" s="757" customFormat="1" ht="12.75" x14ac:dyDescent="0.2">
      <c r="A61" s="754"/>
      <c r="B61" s="755"/>
      <c r="C61" s="755"/>
      <c r="D61" s="756"/>
      <c r="E61" s="756"/>
      <c r="F61" s="756"/>
    </row>
    <row r="62" spans="1:19" ht="12.75" x14ac:dyDescent="0.2">
      <c r="A62" s="758" t="s">
        <v>145</v>
      </c>
      <c r="B62" s="1035">
        <f>+B38-B60</f>
        <v>0</v>
      </c>
      <c r="C62" s="1036"/>
      <c r="D62" s="1048">
        <f>+F38-D60</f>
        <v>0</v>
      </c>
      <c r="E62" s="1049"/>
      <c r="F62" s="759">
        <f>+H38-F60</f>
        <v>0</v>
      </c>
      <c r="G62" s="753">
        <f>+J38-G60</f>
        <v>0</v>
      </c>
      <c r="H62" s="753">
        <f>+H38-H60</f>
        <v>0</v>
      </c>
      <c r="I62" s="753">
        <f>+J38-I60</f>
        <v>0</v>
      </c>
      <c r="J62" s="760"/>
      <c r="K62" s="760"/>
      <c r="L62" s="761"/>
      <c r="M62" s="761"/>
      <c r="N62" s="761"/>
      <c r="O62" s="761"/>
      <c r="P62" s="761"/>
      <c r="Q62" s="761"/>
      <c r="R62" s="761"/>
      <c r="S62" s="761"/>
    </row>
    <row r="63" spans="1:19" ht="12.75" x14ac:dyDescent="0.2">
      <c r="A63" s="757"/>
      <c r="B63" s="762"/>
      <c r="C63" s="763"/>
      <c r="D63" s="763"/>
      <c r="E63" s="763"/>
      <c r="F63" s="763"/>
    </row>
    <row r="64" spans="1:19" ht="12.75" customHeight="1" x14ac:dyDescent="0.2">
      <c r="A64" s="1045" t="s">
        <v>154</v>
      </c>
      <c r="B64" s="1018" t="s">
        <v>665</v>
      </c>
      <c r="C64" s="1019"/>
      <c r="D64" s="1019"/>
      <c r="E64" s="1019"/>
      <c r="F64" s="1019"/>
      <c r="G64" s="1019"/>
      <c r="H64" s="1019"/>
      <c r="I64" s="1019"/>
      <c r="J64" s="1019"/>
      <c r="K64" s="1013"/>
    </row>
    <row r="65" spans="1:11" ht="12.75" x14ac:dyDescent="0.2">
      <c r="A65" s="1046"/>
      <c r="B65" s="1020"/>
      <c r="C65" s="1021"/>
      <c r="D65" s="1021"/>
      <c r="E65" s="1021"/>
      <c r="F65" s="1021"/>
      <c r="G65" s="1021"/>
      <c r="H65" s="1021"/>
      <c r="I65" s="1021"/>
      <c r="J65" s="1021"/>
      <c r="K65" s="1014"/>
    </row>
    <row r="66" spans="1:11" ht="12.75" x14ac:dyDescent="0.2">
      <c r="A66" s="1047"/>
      <c r="B66" s="1001"/>
      <c r="C66" s="1002"/>
      <c r="D66" s="1002"/>
      <c r="E66" s="1002"/>
      <c r="F66" s="1002"/>
      <c r="G66" s="1002"/>
      <c r="H66" s="1002"/>
      <c r="I66" s="1002"/>
      <c r="J66" s="1002"/>
      <c r="K66" s="1003"/>
    </row>
    <row r="67" spans="1:11" ht="12.75" x14ac:dyDescent="0.2">
      <c r="A67" s="764" t="s">
        <v>146</v>
      </c>
      <c r="B67" s="1075">
        <f>+B68+B72</f>
        <v>0</v>
      </c>
      <c r="C67" s="1076"/>
      <c r="D67" s="1076"/>
      <c r="E67" s="1076"/>
      <c r="F67" s="1076"/>
      <c r="G67" s="1076"/>
      <c r="H67" s="1076"/>
      <c r="I67" s="1076"/>
      <c r="J67" s="1076"/>
      <c r="K67" s="1077"/>
    </row>
    <row r="68" spans="1:11" ht="12.75" x14ac:dyDescent="0.2">
      <c r="A68" s="765" t="s">
        <v>147</v>
      </c>
      <c r="B68" s="1072">
        <f>SUM(B69:C71)</f>
        <v>0</v>
      </c>
      <c r="C68" s="1073"/>
      <c r="D68" s="1073"/>
      <c r="E68" s="1073"/>
      <c r="F68" s="1073"/>
      <c r="G68" s="1073"/>
      <c r="H68" s="1073"/>
      <c r="I68" s="1073"/>
      <c r="J68" s="1073"/>
      <c r="K68" s="1074"/>
    </row>
    <row r="69" spans="1:11" ht="12.75" x14ac:dyDescent="0.2">
      <c r="A69" s="764" t="s">
        <v>148</v>
      </c>
      <c r="B69" s="1064"/>
      <c r="C69" s="1065"/>
      <c r="D69" s="1065"/>
      <c r="E69" s="1065"/>
      <c r="F69" s="1065"/>
      <c r="G69" s="1065"/>
      <c r="H69" s="1065"/>
      <c r="I69" s="1065"/>
      <c r="J69" s="1065"/>
      <c r="K69" s="1066"/>
    </row>
    <row r="70" spans="1:11" ht="12.75" x14ac:dyDescent="0.2">
      <c r="A70" s="764" t="s">
        <v>149</v>
      </c>
      <c r="B70" s="1064"/>
      <c r="C70" s="1065"/>
      <c r="D70" s="1065"/>
      <c r="E70" s="1065"/>
      <c r="F70" s="1065"/>
      <c r="G70" s="1065"/>
      <c r="H70" s="1065"/>
      <c r="I70" s="1065"/>
      <c r="J70" s="1065"/>
      <c r="K70" s="1066"/>
    </row>
    <row r="71" spans="1:11" ht="12.75" x14ac:dyDescent="0.2">
      <c r="A71" s="764" t="s">
        <v>150</v>
      </c>
      <c r="B71" s="1064"/>
      <c r="C71" s="1065"/>
      <c r="D71" s="1065"/>
      <c r="E71" s="1065"/>
      <c r="F71" s="1065"/>
      <c r="G71" s="1065"/>
      <c r="H71" s="1065"/>
      <c r="I71" s="1065"/>
      <c r="J71" s="1065"/>
      <c r="K71" s="1066"/>
    </row>
    <row r="72" spans="1:11" ht="12.75" x14ac:dyDescent="0.2">
      <c r="A72" s="765" t="s">
        <v>151</v>
      </c>
      <c r="B72" s="1072">
        <f>SUM(B73:C75)</f>
        <v>0</v>
      </c>
      <c r="C72" s="1073"/>
      <c r="D72" s="1073"/>
      <c r="E72" s="1073"/>
      <c r="F72" s="1073"/>
      <c r="G72" s="1073"/>
      <c r="H72" s="1073"/>
      <c r="I72" s="1073"/>
      <c r="J72" s="1073"/>
      <c r="K72" s="1074"/>
    </row>
    <row r="73" spans="1:11" ht="12.75" x14ac:dyDescent="0.2">
      <c r="A73" s="764" t="s">
        <v>152</v>
      </c>
      <c r="B73" s="1064"/>
      <c r="C73" s="1065"/>
      <c r="D73" s="1065"/>
      <c r="E73" s="1065"/>
      <c r="F73" s="1065"/>
      <c r="G73" s="1065"/>
      <c r="H73" s="1065"/>
      <c r="I73" s="1065"/>
      <c r="J73" s="1065"/>
      <c r="K73" s="1066"/>
    </row>
    <row r="74" spans="1:11" ht="12.75" x14ac:dyDescent="0.2">
      <c r="A74" s="764" t="s">
        <v>153</v>
      </c>
      <c r="B74" s="1064"/>
      <c r="C74" s="1065"/>
      <c r="D74" s="1065"/>
      <c r="E74" s="1065"/>
      <c r="F74" s="1065"/>
      <c r="G74" s="1065"/>
      <c r="H74" s="1065"/>
      <c r="I74" s="1065"/>
      <c r="J74" s="1065"/>
      <c r="K74" s="1066"/>
    </row>
    <row r="75" spans="1:11" ht="12.75" x14ac:dyDescent="0.2">
      <c r="A75" s="766" t="s">
        <v>150</v>
      </c>
      <c r="B75" s="1067"/>
      <c r="C75" s="1068"/>
      <c r="D75" s="1068"/>
      <c r="E75" s="1068"/>
      <c r="F75" s="1068"/>
      <c r="G75" s="1068"/>
      <c r="H75" s="1068"/>
      <c r="I75" s="1068"/>
      <c r="J75" s="1068"/>
      <c r="K75" s="1069"/>
    </row>
    <row r="76" spans="1:11" ht="12.75" x14ac:dyDescent="0.2">
      <c r="A76" s="757"/>
      <c r="B76" s="762"/>
      <c r="C76" s="763"/>
      <c r="D76" s="763"/>
      <c r="E76" s="763"/>
      <c r="F76" s="763"/>
    </row>
    <row r="77" spans="1:11" ht="12.75" customHeight="1" x14ac:dyDescent="0.2">
      <c r="A77" s="767" t="s">
        <v>155</v>
      </c>
      <c r="B77" s="1081" t="s">
        <v>127</v>
      </c>
      <c r="C77" s="1082"/>
      <c r="D77" s="1082"/>
      <c r="E77" s="1082"/>
      <c r="F77" s="1082"/>
      <c r="G77" s="1082"/>
      <c r="H77" s="1082"/>
      <c r="I77" s="1082"/>
      <c r="J77" s="1082"/>
      <c r="K77" s="1083"/>
    </row>
    <row r="78" spans="1:11" ht="12.75" x14ac:dyDescent="0.2">
      <c r="A78" s="768" t="s">
        <v>256</v>
      </c>
      <c r="B78" s="1084"/>
      <c r="C78" s="1085"/>
      <c r="D78" s="1085"/>
      <c r="E78" s="1085"/>
      <c r="F78" s="1085"/>
      <c r="G78" s="1085"/>
      <c r="H78" s="1085"/>
      <c r="I78" s="1085"/>
      <c r="J78" s="1085"/>
      <c r="K78" s="1086"/>
    </row>
    <row r="79" spans="1:11" ht="12.75" x14ac:dyDescent="0.2">
      <c r="A79" s="769"/>
      <c r="B79" s="769"/>
      <c r="C79" s="769"/>
      <c r="D79" s="769"/>
      <c r="E79" s="769"/>
      <c r="F79" s="769"/>
      <c r="G79" s="757"/>
    </row>
    <row r="80" spans="1:11" ht="12.75" customHeight="1" x14ac:dyDescent="0.2">
      <c r="A80" s="1059" t="s">
        <v>882</v>
      </c>
      <c r="B80" s="1061" t="s">
        <v>255</v>
      </c>
      <c r="C80" s="1062"/>
      <c r="D80" s="1062"/>
      <c r="E80" s="1062"/>
      <c r="F80" s="1062"/>
      <c r="G80" s="1062"/>
      <c r="H80" s="1062"/>
      <c r="I80" s="1062"/>
      <c r="J80" s="1062"/>
      <c r="K80" s="1063"/>
    </row>
    <row r="81" spans="1:11" ht="12.75" customHeight="1" x14ac:dyDescent="0.2">
      <c r="A81" s="1060"/>
      <c r="B81" s="1026" t="str">
        <f>+F42</f>
        <v>&lt;Exercício&gt;</v>
      </c>
      <c r="C81" s="1027"/>
      <c r="D81" s="1027"/>
      <c r="E81" s="1027"/>
      <c r="F81" s="1027"/>
      <c r="G81" s="1028"/>
      <c r="H81" s="1026" t="str">
        <f>+G42</f>
        <v>&lt;Exercício Anterior&gt;</v>
      </c>
      <c r="I81" s="1027"/>
      <c r="J81" s="1027"/>
      <c r="K81" s="1028"/>
    </row>
    <row r="82" spans="1:11" ht="12.75" x14ac:dyDescent="0.2">
      <c r="A82" s="770" t="s">
        <v>128</v>
      </c>
      <c r="B82" s="1042"/>
      <c r="C82" s="1043"/>
      <c r="D82" s="1043"/>
      <c r="E82" s="1043"/>
      <c r="F82" s="1043"/>
      <c r="G82" s="1044"/>
      <c r="H82" s="1092"/>
      <c r="I82" s="1093"/>
      <c r="J82" s="1093"/>
      <c r="K82" s="1094"/>
    </row>
    <row r="83" spans="1:11" ht="12.75" x14ac:dyDescent="0.2">
      <c r="A83" s="771" t="s">
        <v>129</v>
      </c>
      <c r="B83" s="1037"/>
      <c r="C83" s="1038"/>
      <c r="D83" s="1038"/>
      <c r="E83" s="1038"/>
      <c r="F83" s="1038"/>
      <c r="G83" s="1039"/>
      <c r="H83" s="1064"/>
      <c r="I83" s="1065"/>
      <c r="J83" s="1065"/>
      <c r="K83" s="1066"/>
    </row>
    <row r="84" spans="1:11" ht="12.75" x14ac:dyDescent="0.2">
      <c r="A84" s="771" t="s">
        <v>130</v>
      </c>
      <c r="B84" s="1037"/>
      <c r="C84" s="1038"/>
      <c r="D84" s="1038"/>
      <c r="E84" s="1038"/>
      <c r="F84" s="1038"/>
      <c r="G84" s="1039"/>
      <c r="H84" s="1064"/>
      <c r="I84" s="1065"/>
      <c r="J84" s="1065"/>
      <c r="K84" s="1066"/>
    </row>
    <row r="85" spans="1:11" ht="12.75" x14ac:dyDescent="0.2">
      <c r="A85" s="772" t="s">
        <v>131</v>
      </c>
      <c r="B85" s="1078"/>
      <c r="C85" s="1079"/>
      <c r="D85" s="1079"/>
      <c r="E85" s="1079"/>
      <c r="F85" s="1079"/>
      <c r="G85" s="1080"/>
      <c r="H85" s="1067"/>
      <c r="I85" s="1068"/>
      <c r="J85" s="1068"/>
      <c r="K85" s="1069"/>
    </row>
    <row r="86" spans="1:11" s="757" customFormat="1" ht="12.75" x14ac:dyDescent="0.2">
      <c r="A86" s="773"/>
      <c r="B86" s="774"/>
      <c r="C86" s="774"/>
      <c r="D86" s="730"/>
      <c r="E86" s="730"/>
      <c r="F86" s="730"/>
    </row>
    <row r="87" spans="1:11" ht="12.75" customHeight="1" x14ac:dyDescent="0.2">
      <c r="A87" s="722"/>
      <c r="B87" s="1018" t="s">
        <v>656</v>
      </c>
      <c r="C87" s="1019"/>
      <c r="D87" s="1019"/>
      <c r="E87" s="1019"/>
      <c r="F87" s="1011" t="s">
        <v>286</v>
      </c>
      <c r="G87" s="1022"/>
      <c r="H87" s="1026" t="s">
        <v>112</v>
      </c>
      <c r="I87" s="1027"/>
      <c r="J87" s="1027"/>
      <c r="K87" s="1028"/>
    </row>
    <row r="88" spans="1:11" ht="12.75" x14ac:dyDescent="0.2">
      <c r="A88" s="723" t="s">
        <v>156</v>
      </c>
      <c r="B88" s="1020"/>
      <c r="C88" s="1021"/>
      <c r="D88" s="1021"/>
      <c r="E88" s="1021"/>
      <c r="F88" s="1012"/>
      <c r="G88" s="1023"/>
      <c r="H88" s="1018" t="s">
        <v>245</v>
      </c>
      <c r="I88" s="1013"/>
      <c r="J88" s="1018" t="s">
        <v>245</v>
      </c>
      <c r="K88" s="1013"/>
    </row>
    <row r="89" spans="1:11" ht="12.75" x14ac:dyDescent="0.2">
      <c r="A89" s="724"/>
      <c r="B89" s="1001"/>
      <c r="C89" s="1002"/>
      <c r="D89" s="1002"/>
      <c r="E89" s="1002"/>
      <c r="F89" s="1024"/>
      <c r="G89" s="1025"/>
      <c r="H89" s="1024" t="str">
        <f>+F42</f>
        <v>&lt;Exercício&gt;</v>
      </c>
      <c r="I89" s="1025"/>
      <c r="J89" s="1001" t="str">
        <f>+G42</f>
        <v>&lt;Exercício Anterior&gt;</v>
      </c>
      <c r="K89" s="1003"/>
    </row>
    <row r="90" spans="1:11" ht="12.75" x14ac:dyDescent="0.2">
      <c r="A90" s="494" t="s">
        <v>160</v>
      </c>
      <c r="B90" s="1040">
        <f>SUM(B91,B103:E105)</f>
        <v>0</v>
      </c>
      <c r="C90" s="1103"/>
      <c r="D90" s="1103"/>
      <c r="E90" s="1041"/>
      <c r="F90" s="1040">
        <f>SUM(F91,F103:G105)</f>
        <v>0</v>
      </c>
      <c r="G90" s="1041"/>
      <c r="H90" s="1040">
        <f>SUM(H91,H103:I105)</f>
        <v>0</v>
      </c>
      <c r="I90" s="1041"/>
      <c r="J90" s="1040">
        <f>SUM(J91,J103:K105)</f>
        <v>0</v>
      </c>
      <c r="K90" s="1041"/>
    </row>
    <row r="91" spans="1:11" ht="12.75" x14ac:dyDescent="0.2">
      <c r="A91" s="729" t="s">
        <v>193</v>
      </c>
      <c r="B91" s="1095">
        <f>+B92+B101+B102</f>
        <v>0</v>
      </c>
      <c r="C91" s="1101"/>
      <c r="D91" s="1101"/>
      <c r="E91" s="1096"/>
      <c r="F91" s="1095">
        <f>+F92+F101+F102</f>
        <v>0</v>
      </c>
      <c r="G91" s="1096"/>
      <c r="H91" s="1095">
        <f>+H92+H101+H102</f>
        <v>0</v>
      </c>
      <c r="I91" s="1096"/>
      <c r="J91" s="1095">
        <f>+J92+J101+J102</f>
        <v>0</v>
      </c>
      <c r="K91" s="1096"/>
    </row>
    <row r="92" spans="1:11" ht="12.75" x14ac:dyDescent="0.2">
      <c r="A92" s="727" t="s">
        <v>157</v>
      </c>
      <c r="B92" s="1056">
        <f>+B93+B97</f>
        <v>0</v>
      </c>
      <c r="C92" s="1057"/>
      <c r="D92" s="1057"/>
      <c r="E92" s="1058"/>
      <c r="F92" s="1056">
        <f>+F93+F97</f>
        <v>0</v>
      </c>
      <c r="G92" s="1058"/>
      <c r="H92" s="1056">
        <f>+H93+H97</f>
        <v>0</v>
      </c>
      <c r="I92" s="1058"/>
      <c r="J92" s="1056">
        <f>+J93+J97</f>
        <v>0</v>
      </c>
      <c r="K92" s="1058"/>
    </row>
    <row r="93" spans="1:11" ht="12.75" x14ac:dyDescent="0.2">
      <c r="A93" s="728" t="s">
        <v>390</v>
      </c>
      <c r="B93" s="1097">
        <f>SUM(B94:E96)</f>
        <v>0</v>
      </c>
      <c r="C93" s="1102"/>
      <c r="D93" s="1102"/>
      <c r="E93" s="1098"/>
      <c r="F93" s="1097">
        <f>SUM(F94:G96)</f>
        <v>0</v>
      </c>
      <c r="G93" s="1098"/>
      <c r="H93" s="1097">
        <f>SUM(H94:I96)</f>
        <v>0</v>
      </c>
      <c r="I93" s="1098"/>
      <c r="J93" s="1097">
        <f>SUM(J94:K96)</f>
        <v>0</v>
      </c>
      <c r="K93" s="1098"/>
    </row>
    <row r="94" spans="1:11" ht="12.75" x14ac:dyDescent="0.2">
      <c r="A94" s="493" t="s">
        <v>134</v>
      </c>
      <c r="B94" s="1037"/>
      <c r="C94" s="1038"/>
      <c r="D94" s="1038"/>
      <c r="E94" s="1039"/>
      <c r="F94" s="1037"/>
      <c r="G94" s="1039"/>
      <c r="H94" s="1099"/>
      <c r="I94" s="1100"/>
      <c r="J94" s="1099"/>
      <c r="K94" s="1100"/>
    </row>
    <row r="95" spans="1:11" ht="12.75" x14ac:dyDescent="0.2">
      <c r="A95" s="493" t="s">
        <v>135</v>
      </c>
      <c r="B95" s="1037"/>
      <c r="C95" s="1038"/>
      <c r="D95" s="1038"/>
      <c r="E95" s="1039"/>
      <c r="F95" s="1037"/>
      <c r="G95" s="1039"/>
      <c r="H95" s="1099"/>
      <c r="I95" s="1100"/>
      <c r="J95" s="1099"/>
      <c r="K95" s="1100"/>
    </row>
    <row r="96" spans="1:11" ht="12.75" x14ac:dyDescent="0.2">
      <c r="A96" s="493" t="s">
        <v>136</v>
      </c>
      <c r="B96" s="1037"/>
      <c r="C96" s="1038"/>
      <c r="D96" s="1038"/>
      <c r="E96" s="1039"/>
      <c r="F96" s="1037"/>
      <c r="G96" s="1039"/>
      <c r="H96" s="1099"/>
      <c r="I96" s="1100"/>
      <c r="J96" s="1099"/>
      <c r="K96" s="1100"/>
    </row>
    <row r="97" spans="1:11" ht="12.75" x14ac:dyDescent="0.2">
      <c r="A97" s="728" t="s">
        <v>391</v>
      </c>
      <c r="B97" s="1097">
        <f>SUM(B98:E100)</f>
        <v>0</v>
      </c>
      <c r="C97" s="1102"/>
      <c r="D97" s="1102"/>
      <c r="E97" s="1098"/>
      <c r="F97" s="1097">
        <f>SUM(F98:G100)</f>
        <v>0</v>
      </c>
      <c r="G97" s="1098"/>
      <c r="H97" s="1097">
        <f>SUM(H98:I100)</f>
        <v>0</v>
      </c>
      <c r="I97" s="1098"/>
      <c r="J97" s="1097">
        <f>SUM(J98:K100)</f>
        <v>0</v>
      </c>
      <c r="K97" s="1098"/>
    </row>
    <row r="98" spans="1:11" ht="12.75" x14ac:dyDescent="0.2">
      <c r="A98" s="493" t="s">
        <v>137</v>
      </c>
      <c r="B98" s="1037"/>
      <c r="C98" s="1038"/>
      <c r="D98" s="1038"/>
      <c r="E98" s="1039"/>
      <c r="F98" s="1037"/>
      <c r="G98" s="1039"/>
      <c r="H98" s="1099"/>
      <c r="I98" s="1100"/>
      <c r="J98" s="1099"/>
      <c r="K98" s="1100"/>
    </row>
    <row r="99" spans="1:11" ht="12.75" x14ac:dyDescent="0.2">
      <c r="A99" s="493" t="s">
        <v>138</v>
      </c>
      <c r="B99" s="1037"/>
      <c r="C99" s="1038"/>
      <c r="D99" s="1038"/>
      <c r="E99" s="1039"/>
      <c r="F99" s="1037"/>
      <c r="G99" s="1039"/>
      <c r="H99" s="1099"/>
      <c r="I99" s="1100"/>
      <c r="J99" s="1099"/>
      <c r="K99" s="1100"/>
    </row>
    <row r="100" spans="1:11" ht="12.75" x14ac:dyDescent="0.2">
      <c r="A100" s="493" t="s">
        <v>975</v>
      </c>
      <c r="B100" s="1037"/>
      <c r="C100" s="1038"/>
      <c r="D100" s="1038"/>
      <c r="E100" s="1039"/>
      <c r="F100" s="1037"/>
      <c r="G100" s="1039"/>
      <c r="H100" s="1099"/>
      <c r="I100" s="1100"/>
      <c r="J100" s="1099"/>
      <c r="K100" s="1100"/>
    </row>
    <row r="101" spans="1:11" ht="12.75" x14ac:dyDescent="0.2">
      <c r="A101" s="727" t="s">
        <v>158</v>
      </c>
      <c r="B101" s="1037"/>
      <c r="C101" s="1038"/>
      <c r="D101" s="1038"/>
      <c r="E101" s="1039"/>
      <c r="F101" s="1037"/>
      <c r="G101" s="1039"/>
      <c r="H101" s="1099"/>
      <c r="I101" s="1100"/>
      <c r="J101" s="1099"/>
      <c r="K101" s="1100"/>
    </row>
    <row r="102" spans="1:11" ht="12.75" x14ac:dyDescent="0.2">
      <c r="A102" s="727" t="s">
        <v>159</v>
      </c>
      <c r="B102" s="1037"/>
      <c r="C102" s="1038"/>
      <c r="D102" s="1038"/>
      <c r="E102" s="1039"/>
      <c r="F102" s="1037"/>
      <c r="G102" s="1039"/>
      <c r="H102" s="1099"/>
      <c r="I102" s="1100"/>
      <c r="J102" s="1099"/>
      <c r="K102" s="1100"/>
    </row>
    <row r="103" spans="1:11" ht="12.75" x14ac:dyDescent="0.2">
      <c r="A103" s="729" t="s">
        <v>194</v>
      </c>
      <c r="B103" s="1037"/>
      <c r="C103" s="1038"/>
      <c r="D103" s="1038"/>
      <c r="E103" s="1039"/>
      <c r="F103" s="1037"/>
      <c r="G103" s="1039"/>
      <c r="H103" s="1099"/>
      <c r="I103" s="1100"/>
      <c r="J103" s="1099"/>
      <c r="K103" s="1100"/>
    </row>
    <row r="104" spans="1:11" ht="12.75" x14ac:dyDescent="0.2">
      <c r="A104" s="729" t="s">
        <v>200</v>
      </c>
      <c r="B104" s="1037"/>
      <c r="C104" s="1038"/>
      <c r="D104" s="1038"/>
      <c r="E104" s="1039"/>
      <c r="F104" s="1037"/>
      <c r="G104" s="1039"/>
      <c r="H104" s="1099"/>
      <c r="I104" s="1100"/>
      <c r="J104" s="1099"/>
      <c r="K104" s="1100"/>
    </row>
    <row r="105" spans="1:11" ht="12.75" x14ac:dyDescent="0.2">
      <c r="A105" s="729" t="s">
        <v>198</v>
      </c>
      <c r="B105" s="1037"/>
      <c r="C105" s="1038"/>
      <c r="D105" s="1038"/>
      <c r="E105" s="1039"/>
      <c r="F105" s="1037"/>
      <c r="G105" s="1039"/>
      <c r="H105" s="1099"/>
      <c r="I105" s="1100"/>
      <c r="J105" s="1099"/>
      <c r="K105" s="1100"/>
    </row>
    <row r="106" spans="1:11" ht="12.75" x14ac:dyDescent="0.2">
      <c r="A106" s="493" t="s">
        <v>161</v>
      </c>
      <c r="B106" s="1040">
        <f>SUM(B107:E109)</f>
        <v>0</v>
      </c>
      <c r="C106" s="1103"/>
      <c r="D106" s="1103"/>
      <c r="E106" s="1041"/>
      <c r="F106" s="1040">
        <f>SUM(F107:G109)</f>
        <v>0</v>
      </c>
      <c r="G106" s="1041"/>
      <c r="H106" s="1040">
        <f>SUM(H107:I109)</f>
        <v>0</v>
      </c>
      <c r="I106" s="1041"/>
      <c r="J106" s="1040">
        <f>SUM(J107:K109)</f>
        <v>0</v>
      </c>
      <c r="K106" s="1041"/>
    </row>
    <row r="107" spans="1:11" ht="12.75" x14ac:dyDescent="0.2">
      <c r="A107" s="493" t="s">
        <v>249</v>
      </c>
      <c r="B107" s="1037"/>
      <c r="C107" s="1038"/>
      <c r="D107" s="1038"/>
      <c r="E107" s="1039"/>
      <c r="F107" s="1037"/>
      <c r="G107" s="1039"/>
      <c r="H107" s="1099"/>
      <c r="I107" s="1100"/>
      <c r="J107" s="1099"/>
      <c r="K107" s="1100"/>
    </row>
    <row r="108" spans="1:11" ht="12.75" x14ac:dyDescent="0.2">
      <c r="A108" s="493" t="s">
        <v>274</v>
      </c>
      <c r="B108" s="1037"/>
      <c r="C108" s="1038"/>
      <c r="D108" s="1038"/>
      <c r="E108" s="1039"/>
      <c r="F108" s="1037"/>
      <c r="G108" s="1039"/>
      <c r="H108" s="1099"/>
      <c r="I108" s="1100"/>
      <c r="J108" s="1099"/>
      <c r="K108" s="1100"/>
    </row>
    <row r="109" spans="1:11" ht="12.75" x14ac:dyDescent="0.2">
      <c r="A109" s="493" t="s">
        <v>250</v>
      </c>
      <c r="B109" s="1037"/>
      <c r="C109" s="1038"/>
      <c r="D109" s="1038"/>
      <c r="E109" s="1039"/>
      <c r="F109" s="1037"/>
      <c r="G109" s="1039"/>
      <c r="H109" s="1099"/>
      <c r="I109" s="1100"/>
      <c r="J109" s="1099"/>
      <c r="K109" s="1100"/>
    </row>
    <row r="110" spans="1:11" ht="25.5" x14ac:dyDescent="0.2">
      <c r="A110" s="775" t="s">
        <v>976</v>
      </c>
      <c r="B110" s="1091">
        <f>+B90+B106</f>
        <v>0</v>
      </c>
      <c r="C110" s="1091"/>
      <c r="D110" s="1091"/>
      <c r="E110" s="1091"/>
      <c r="F110" s="1091">
        <f>+F90+F106</f>
        <v>0</v>
      </c>
      <c r="G110" s="1091"/>
      <c r="H110" s="1091">
        <f>+H90+H106</f>
        <v>0</v>
      </c>
      <c r="I110" s="1091"/>
      <c r="J110" s="1091">
        <f>+J90+J106</f>
        <v>0</v>
      </c>
      <c r="K110" s="1091"/>
    </row>
    <row r="111" spans="1:11" ht="12.75" x14ac:dyDescent="0.2">
      <c r="A111" s="494"/>
      <c r="B111" s="733"/>
      <c r="C111" s="733"/>
      <c r="D111" s="776"/>
      <c r="E111" s="776"/>
      <c r="F111" s="776"/>
    </row>
    <row r="112" spans="1:11" ht="24.75" customHeight="1" x14ac:dyDescent="0.2">
      <c r="A112" s="777"/>
      <c r="B112" s="1018" t="s">
        <v>174</v>
      </c>
      <c r="C112" s="1013"/>
      <c r="D112" s="998" t="s">
        <v>174</v>
      </c>
      <c r="E112" s="1000"/>
      <c r="F112" s="1026" t="s">
        <v>175</v>
      </c>
      <c r="G112" s="1028"/>
      <c r="H112" s="1026" t="s">
        <v>176</v>
      </c>
      <c r="I112" s="1028"/>
      <c r="J112" s="1026" t="s">
        <v>433</v>
      </c>
      <c r="K112" s="1028"/>
    </row>
    <row r="113" spans="1:11" ht="12.75" customHeight="1" x14ac:dyDescent="0.2">
      <c r="A113" s="778" t="s">
        <v>162</v>
      </c>
      <c r="B113" s="1020" t="s">
        <v>114</v>
      </c>
      <c r="C113" s="1014"/>
      <c r="D113" s="1020" t="s">
        <v>115</v>
      </c>
      <c r="E113" s="1014"/>
      <c r="F113" s="736" t="s">
        <v>245</v>
      </c>
      <c r="G113" s="736" t="s">
        <v>245</v>
      </c>
      <c r="H113" s="736" t="s">
        <v>245</v>
      </c>
      <c r="I113" s="736" t="s">
        <v>245</v>
      </c>
      <c r="J113" s="737" t="s">
        <v>1009</v>
      </c>
      <c r="K113" s="737" t="s">
        <v>1009</v>
      </c>
    </row>
    <row r="114" spans="1:11" ht="25.5" x14ac:dyDescent="0.2">
      <c r="A114" s="779"/>
      <c r="B114" s="780"/>
      <c r="C114" s="781"/>
      <c r="D114" s="782"/>
      <c r="E114" s="781"/>
      <c r="F114" s="739" t="str">
        <f>+H$12</f>
        <v>&lt;Exercício&gt;</v>
      </c>
      <c r="G114" s="739" t="str">
        <f>+J$12</f>
        <v>&lt;Exercício Anterior&gt;</v>
      </c>
      <c r="H114" s="739" t="str">
        <f>+F114</f>
        <v>&lt;Exercício&gt;</v>
      </c>
      <c r="I114" s="739" t="str">
        <f>G114</f>
        <v>&lt;Exercício Anterior&gt;</v>
      </c>
      <c r="J114" s="715" t="str">
        <f>+F114</f>
        <v>&lt;Exercício&gt;</v>
      </c>
      <c r="K114" s="715" t="str">
        <f>I114</f>
        <v>&lt;Exercício Anterior&gt;</v>
      </c>
    </row>
    <row r="115" spans="1:11" ht="12.75" customHeight="1" x14ac:dyDescent="0.2">
      <c r="A115" s="783" t="s">
        <v>977</v>
      </c>
      <c r="B115" s="1053">
        <f>SUM(B116:C117)</f>
        <v>0</v>
      </c>
      <c r="C115" s="1055"/>
      <c r="D115" s="1053">
        <f>SUM(D116:E117)</f>
        <v>0</v>
      </c>
      <c r="E115" s="1055"/>
      <c r="F115" s="784">
        <f t="shared" ref="F115:K115" si="7">SUM(F116:F117)</f>
        <v>0</v>
      </c>
      <c r="G115" s="784">
        <f t="shared" si="7"/>
        <v>0</v>
      </c>
      <c r="H115" s="784">
        <f t="shared" si="7"/>
        <v>0</v>
      </c>
      <c r="I115" s="784">
        <f t="shared" si="7"/>
        <v>0</v>
      </c>
      <c r="J115" s="784">
        <f t="shared" si="7"/>
        <v>0</v>
      </c>
      <c r="K115" s="785">
        <f t="shared" si="7"/>
        <v>0</v>
      </c>
    </row>
    <row r="116" spans="1:11" ht="12.75" x14ac:dyDescent="0.2">
      <c r="A116" s="786" t="s">
        <v>251</v>
      </c>
      <c r="B116" s="1099"/>
      <c r="C116" s="1100"/>
      <c r="D116" s="1099"/>
      <c r="E116" s="1100"/>
      <c r="F116" s="514"/>
      <c r="G116" s="511"/>
      <c r="H116" s="511"/>
      <c r="I116" s="511"/>
      <c r="J116" s="511">
        <v>0</v>
      </c>
      <c r="K116" s="512">
        <v>0</v>
      </c>
    </row>
    <row r="117" spans="1:11" ht="12.75" x14ac:dyDescent="0.2">
      <c r="A117" s="787" t="s">
        <v>252</v>
      </c>
      <c r="B117" s="1113">
        <v>0</v>
      </c>
      <c r="C117" s="1114"/>
      <c r="D117" s="1113">
        <v>0</v>
      </c>
      <c r="E117" s="1114"/>
      <c r="F117" s="515">
        <v>0</v>
      </c>
      <c r="G117" s="516">
        <v>0</v>
      </c>
      <c r="H117" s="516">
        <v>0</v>
      </c>
      <c r="I117" s="516">
        <v>0</v>
      </c>
      <c r="J117" s="516">
        <v>0</v>
      </c>
      <c r="K117" s="517">
        <v>0</v>
      </c>
    </row>
    <row r="118" spans="1:11" ht="12.75" x14ac:dyDescent="0.2">
      <c r="A118" s="787" t="s">
        <v>978</v>
      </c>
      <c r="B118" s="1111">
        <f>B115</f>
        <v>0</v>
      </c>
      <c r="C118" s="1112"/>
      <c r="D118" s="1111">
        <f>D115</f>
        <v>0</v>
      </c>
      <c r="E118" s="1112"/>
      <c r="F118" s="788">
        <f t="shared" ref="F118:K118" si="8">+F115</f>
        <v>0</v>
      </c>
      <c r="G118" s="788">
        <f t="shared" si="8"/>
        <v>0</v>
      </c>
      <c r="H118" s="788">
        <f t="shared" si="8"/>
        <v>0</v>
      </c>
      <c r="I118" s="788">
        <f t="shared" si="8"/>
        <v>0</v>
      </c>
      <c r="J118" s="788">
        <f t="shared" si="8"/>
        <v>0</v>
      </c>
      <c r="K118" s="789">
        <f t="shared" si="8"/>
        <v>0</v>
      </c>
    </row>
    <row r="119" spans="1:11" ht="19.149999999999999" customHeight="1" x14ac:dyDescent="0.2">
      <c r="A119" s="997" t="s">
        <v>540</v>
      </c>
      <c r="B119" s="997"/>
      <c r="C119" s="997"/>
      <c r="D119" s="997"/>
      <c r="E119" s="997"/>
      <c r="F119" s="997"/>
      <c r="G119" s="997"/>
      <c r="H119" s="997"/>
      <c r="I119" s="997"/>
      <c r="J119" s="997"/>
      <c r="K119" s="997"/>
    </row>
    <row r="120" spans="1:11" s="757" customFormat="1" ht="11.25" customHeight="1" x14ac:dyDescent="0.2"/>
    <row r="121" spans="1:11" ht="11.25" customHeight="1" x14ac:dyDescent="0.2">
      <c r="A121" s="1015"/>
      <c r="B121" s="1015"/>
      <c r="C121" s="1015"/>
      <c r="D121" s="1015"/>
      <c r="E121" s="1015"/>
      <c r="F121" s="1015"/>
      <c r="G121" s="1015"/>
      <c r="H121" s="1015"/>
      <c r="I121" s="1015"/>
      <c r="J121" s="1015"/>
    </row>
  </sheetData>
  <sheetProtection password="C236" sheet="1" formatColumns="0" selectLockedCells="1"/>
  <dataConsolidate/>
  <mergeCells count="297">
    <mergeCell ref="J110:K110"/>
    <mergeCell ref="D117:E117"/>
    <mergeCell ref="D112:E112"/>
    <mergeCell ref="F112:G112"/>
    <mergeCell ref="B113:C113"/>
    <mergeCell ref="B115:C115"/>
    <mergeCell ref="B116:C116"/>
    <mergeCell ref="B117:C117"/>
    <mergeCell ref="B107:E107"/>
    <mergeCell ref="F107:G107"/>
    <mergeCell ref="H107:I107"/>
    <mergeCell ref="J107:K107"/>
    <mergeCell ref="B108:E108"/>
    <mergeCell ref="F108:G108"/>
    <mergeCell ref="B109:E109"/>
    <mergeCell ref="F109:G109"/>
    <mergeCell ref="D118:E118"/>
    <mergeCell ref="A119:K119"/>
    <mergeCell ref="B110:E110"/>
    <mergeCell ref="F110:G110"/>
    <mergeCell ref="B118:C118"/>
    <mergeCell ref="D113:E113"/>
    <mergeCell ref="D115:E115"/>
    <mergeCell ref="D116:E116"/>
    <mergeCell ref="H108:I108"/>
    <mergeCell ref="J108:K108"/>
    <mergeCell ref="B105:E105"/>
    <mergeCell ref="F105:G105"/>
    <mergeCell ref="H105:I105"/>
    <mergeCell ref="J105:K105"/>
    <mergeCell ref="B106:E106"/>
    <mergeCell ref="F106:G106"/>
    <mergeCell ref="H106:I106"/>
    <mergeCell ref="J106:K106"/>
    <mergeCell ref="B103:E103"/>
    <mergeCell ref="F103:G103"/>
    <mergeCell ref="H103:I103"/>
    <mergeCell ref="J103:K103"/>
    <mergeCell ref="B104:E104"/>
    <mergeCell ref="F104:G104"/>
    <mergeCell ref="H104:I104"/>
    <mergeCell ref="J104:K104"/>
    <mergeCell ref="B101:E101"/>
    <mergeCell ref="F101:G101"/>
    <mergeCell ref="H101:I101"/>
    <mergeCell ref="J101:K101"/>
    <mergeCell ref="B102:E102"/>
    <mergeCell ref="F102:G102"/>
    <mergeCell ref="H102:I102"/>
    <mergeCell ref="J102:K102"/>
    <mergeCell ref="B99:E99"/>
    <mergeCell ref="F99:G99"/>
    <mergeCell ref="H99:I99"/>
    <mergeCell ref="J99:K99"/>
    <mergeCell ref="B100:E100"/>
    <mergeCell ref="F100:G100"/>
    <mergeCell ref="H100:I100"/>
    <mergeCell ref="J100:K100"/>
    <mergeCell ref="H96:I96"/>
    <mergeCell ref="J96:K96"/>
    <mergeCell ref="B98:E98"/>
    <mergeCell ref="F98:G98"/>
    <mergeCell ref="H98:I98"/>
    <mergeCell ref="J98:K98"/>
    <mergeCell ref="B43:C43"/>
    <mergeCell ref="B44:C44"/>
    <mergeCell ref="B45:C45"/>
    <mergeCell ref="B46:C46"/>
    <mergeCell ref="B96:E96"/>
    <mergeCell ref="F96:G96"/>
    <mergeCell ref="D43:E43"/>
    <mergeCell ref="D44:E44"/>
    <mergeCell ref="D45:E45"/>
    <mergeCell ref="D46:E46"/>
    <mergeCell ref="D47:E47"/>
    <mergeCell ref="D48:E48"/>
    <mergeCell ref="F37:G37"/>
    <mergeCell ref="H37:I37"/>
    <mergeCell ref="J37:K37"/>
    <mergeCell ref="F38:G38"/>
    <mergeCell ref="B38:E38"/>
    <mergeCell ref="H38:I38"/>
    <mergeCell ref="J38:K38"/>
    <mergeCell ref="B35:E35"/>
    <mergeCell ref="F35:G35"/>
    <mergeCell ref="H35:I35"/>
    <mergeCell ref="J35:K35"/>
    <mergeCell ref="B36:E36"/>
    <mergeCell ref="F36:G36"/>
    <mergeCell ref="H36:I36"/>
    <mergeCell ref="J36:K36"/>
    <mergeCell ref="B33:E33"/>
    <mergeCell ref="F33:G33"/>
    <mergeCell ref="H33:I33"/>
    <mergeCell ref="J33:K33"/>
    <mergeCell ref="H34:I34"/>
    <mergeCell ref="J34:K34"/>
    <mergeCell ref="F30:G30"/>
    <mergeCell ref="H30:I30"/>
    <mergeCell ref="J30:K30"/>
    <mergeCell ref="H31:I31"/>
    <mergeCell ref="J31:K31"/>
    <mergeCell ref="B32:E32"/>
    <mergeCell ref="F32:G32"/>
    <mergeCell ref="H32:I32"/>
    <mergeCell ref="J32:K32"/>
    <mergeCell ref="H28:I28"/>
    <mergeCell ref="J28:K28"/>
    <mergeCell ref="B29:E29"/>
    <mergeCell ref="F29:G29"/>
    <mergeCell ref="H29:I29"/>
    <mergeCell ref="J29:K29"/>
    <mergeCell ref="H26:I26"/>
    <mergeCell ref="J26:K26"/>
    <mergeCell ref="B27:E27"/>
    <mergeCell ref="F27:G27"/>
    <mergeCell ref="H27:I27"/>
    <mergeCell ref="J27:K27"/>
    <mergeCell ref="B24:E24"/>
    <mergeCell ref="F24:G24"/>
    <mergeCell ref="H24:I24"/>
    <mergeCell ref="J24:K24"/>
    <mergeCell ref="H25:I25"/>
    <mergeCell ref="J25:K25"/>
    <mergeCell ref="H22:I22"/>
    <mergeCell ref="J22:K22"/>
    <mergeCell ref="B23:E23"/>
    <mergeCell ref="F23:G23"/>
    <mergeCell ref="H23:I23"/>
    <mergeCell ref="J23:K23"/>
    <mergeCell ref="B20:E20"/>
    <mergeCell ref="F20:G20"/>
    <mergeCell ref="H20:I20"/>
    <mergeCell ref="J20:K20"/>
    <mergeCell ref="B21:E21"/>
    <mergeCell ref="F21:G21"/>
    <mergeCell ref="H21:I21"/>
    <mergeCell ref="J21:K21"/>
    <mergeCell ref="B18:E18"/>
    <mergeCell ref="F18:G18"/>
    <mergeCell ref="H18:I18"/>
    <mergeCell ref="J18:K18"/>
    <mergeCell ref="F19:G19"/>
    <mergeCell ref="H19:I19"/>
    <mergeCell ref="J19:K19"/>
    <mergeCell ref="F15:G15"/>
    <mergeCell ref="H15:I15"/>
    <mergeCell ref="J15:K15"/>
    <mergeCell ref="J16:K16"/>
    <mergeCell ref="B17:E17"/>
    <mergeCell ref="F17:G17"/>
    <mergeCell ref="H17:I17"/>
    <mergeCell ref="J17:K17"/>
    <mergeCell ref="H13:I13"/>
    <mergeCell ref="B16:E16"/>
    <mergeCell ref="F16:G16"/>
    <mergeCell ref="H16:I16"/>
    <mergeCell ref="B19:E19"/>
    <mergeCell ref="J13:K13"/>
    <mergeCell ref="J14:K14"/>
    <mergeCell ref="H14:I14"/>
    <mergeCell ref="F14:G14"/>
    <mergeCell ref="B14:E14"/>
    <mergeCell ref="B94:E94"/>
    <mergeCell ref="F94:G94"/>
    <mergeCell ref="H94:I94"/>
    <mergeCell ref="B95:E95"/>
    <mergeCell ref="F95:G95"/>
    <mergeCell ref="H95:I95"/>
    <mergeCell ref="H112:I112"/>
    <mergeCell ref="B90:E90"/>
    <mergeCell ref="F90:G90"/>
    <mergeCell ref="B112:C112"/>
    <mergeCell ref="H91:I91"/>
    <mergeCell ref="B92:E92"/>
    <mergeCell ref="F92:G92"/>
    <mergeCell ref="H92:I92"/>
    <mergeCell ref="F93:G93"/>
    <mergeCell ref="H93:I93"/>
    <mergeCell ref="H109:I109"/>
    <mergeCell ref="J109:K109"/>
    <mergeCell ref="F87:G89"/>
    <mergeCell ref="B87:E89"/>
    <mergeCell ref="B91:E91"/>
    <mergeCell ref="F91:G91"/>
    <mergeCell ref="B93:E93"/>
    <mergeCell ref="B97:E97"/>
    <mergeCell ref="F97:G97"/>
    <mergeCell ref="H97:I97"/>
    <mergeCell ref="J91:K91"/>
    <mergeCell ref="J92:K92"/>
    <mergeCell ref="J93:K93"/>
    <mergeCell ref="J97:K97"/>
    <mergeCell ref="J94:K94"/>
    <mergeCell ref="J95:K95"/>
    <mergeCell ref="D58:E58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B53:C53"/>
    <mergeCell ref="B54:C54"/>
    <mergeCell ref="B55:C55"/>
    <mergeCell ref="D52:E52"/>
    <mergeCell ref="D53:E53"/>
    <mergeCell ref="D54:E54"/>
    <mergeCell ref="D55:E55"/>
    <mergeCell ref="B47:C47"/>
    <mergeCell ref="B50:C50"/>
    <mergeCell ref="B51:C51"/>
    <mergeCell ref="B52:C52"/>
    <mergeCell ref="D50:E50"/>
    <mergeCell ref="D51:E51"/>
    <mergeCell ref="B48:C48"/>
    <mergeCell ref="B49:C49"/>
    <mergeCell ref="D49:E49"/>
    <mergeCell ref="B84:G84"/>
    <mergeCell ref="B85:G85"/>
    <mergeCell ref="B77:K77"/>
    <mergeCell ref="B78:K78"/>
    <mergeCell ref="B73:K73"/>
    <mergeCell ref="B56:C56"/>
    <mergeCell ref="B57:C57"/>
    <mergeCell ref="B58:C58"/>
    <mergeCell ref="D56:E56"/>
    <mergeCell ref="D57:E57"/>
    <mergeCell ref="B72:K72"/>
    <mergeCell ref="B67:K67"/>
    <mergeCell ref="B69:K69"/>
    <mergeCell ref="B70:K70"/>
    <mergeCell ref="B71:K71"/>
    <mergeCell ref="B59:C59"/>
    <mergeCell ref="B37:E37"/>
    <mergeCell ref="A80:A81"/>
    <mergeCell ref="B81:G81"/>
    <mergeCell ref="B80:K80"/>
    <mergeCell ref="H81:K81"/>
    <mergeCell ref="B74:K74"/>
    <mergeCell ref="B75:K75"/>
    <mergeCell ref="D59:E59"/>
    <mergeCell ref="D60:E60"/>
    <mergeCell ref="B68:K68"/>
    <mergeCell ref="F25:G25"/>
    <mergeCell ref="B28:E28"/>
    <mergeCell ref="F28:G28"/>
    <mergeCell ref="B31:E31"/>
    <mergeCell ref="F31:G31"/>
    <mergeCell ref="B34:E34"/>
    <mergeCell ref="F34:G34"/>
    <mergeCell ref="B26:E26"/>
    <mergeCell ref="F26:G26"/>
    <mergeCell ref="B30:E30"/>
    <mergeCell ref="F40:G40"/>
    <mergeCell ref="B13:E13"/>
    <mergeCell ref="F13:G13"/>
    <mergeCell ref="B15:E15"/>
    <mergeCell ref="B41:C41"/>
    <mergeCell ref="B42:C42"/>
    <mergeCell ref="D40:E40"/>
    <mergeCell ref="B22:E22"/>
    <mergeCell ref="F22:G22"/>
    <mergeCell ref="B25:E25"/>
    <mergeCell ref="A64:A66"/>
    <mergeCell ref="D62:E62"/>
    <mergeCell ref="B62:C62"/>
    <mergeCell ref="B64:K66"/>
    <mergeCell ref="A3:F3"/>
    <mergeCell ref="A4:F4"/>
    <mergeCell ref="A5:F5"/>
    <mergeCell ref="A6:F6"/>
    <mergeCell ref="A7:F7"/>
    <mergeCell ref="D42:E42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topLeftCell="A3" zoomScale="130" zoomScaleNormal="130" workbookViewId="0">
      <selection activeCell="A3" sqref="A3:G3"/>
    </sheetView>
  </sheetViews>
  <sheetFormatPr defaultRowHeight="11.25" customHeight="1" x14ac:dyDescent="0.2"/>
  <cols>
    <col min="1" max="1" width="59.5703125" style="720" customWidth="1"/>
    <col min="2" max="7" width="12.7109375" style="720" customWidth="1"/>
    <col min="8" max="16384" width="9.140625" style="720"/>
  </cols>
  <sheetData>
    <row r="1" spans="1:7" ht="15.75" x14ac:dyDescent="0.25">
      <c r="A1" s="790" t="s">
        <v>892</v>
      </c>
      <c r="D1" s="757"/>
      <c r="E1" s="757"/>
    </row>
    <row r="2" spans="1:7" ht="12.75" x14ac:dyDescent="0.2">
      <c r="D2" s="757"/>
      <c r="E2" s="757"/>
    </row>
    <row r="3" spans="1:7" ht="12.75" x14ac:dyDescent="0.2">
      <c r="A3" s="1144" t="s">
        <v>1037</v>
      </c>
      <c r="B3" s="1144"/>
      <c r="C3" s="1144"/>
      <c r="D3" s="1144"/>
      <c r="E3" s="1144"/>
      <c r="F3" s="1144"/>
      <c r="G3" s="1144"/>
    </row>
    <row r="4" spans="1:7" ht="12.75" x14ac:dyDescent="0.2">
      <c r="A4" s="1007" t="s">
        <v>108</v>
      </c>
      <c r="B4" s="1007"/>
      <c r="C4" s="1007"/>
      <c r="D4" s="1007"/>
      <c r="E4" s="1007"/>
      <c r="F4" s="1007"/>
      <c r="G4" s="1007"/>
    </row>
    <row r="5" spans="1:7" ht="12.75" x14ac:dyDescent="0.2">
      <c r="A5" s="1006" t="s">
        <v>893</v>
      </c>
      <c r="B5" s="1006"/>
      <c r="C5" s="1006"/>
      <c r="D5" s="1006"/>
      <c r="E5" s="1006"/>
      <c r="F5" s="1006"/>
      <c r="G5" s="1006"/>
    </row>
    <row r="6" spans="1:7" ht="12.75" x14ac:dyDescent="0.2">
      <c r="A6" s="1007" t="s">
        <v>110</v>
      </c>
      <c r="B6" s="1007"/>
      <c r="C6" s="1007"/>
      <c r="D6" s="1007"/>
      <c r="E6" s="1007"/>
      <c r="F6" s="1007"/>
      <c r="G6" s="1007"/>
    </row>
    <row r="7" spans="1:7" ht="12.75" x14ac:dyDescent="0.2">
      <c r="A7" s="1144" t="s">
        <v>1038</v>
      </c>
      <c r="B7" s="1144"/>
      <c r="C7" s="1144"/>
      <c r="D7" s="1144"/>
      <c r="E7" s="1144"/>
      <c r="F7" s="1144"/>
      <c r="G7" s="1144"/>
    </row>
    <row r="8" spans="1:7" ht="12.75" x14ac:dyDescent="0.2">
      <c r="A8" s="791"/>
      <c r="B8" s="791"/>
      <c r="C8" s="791"/>
      <c r="D8" s="791"/>
      <c r="E8" s="791"/>
      <c r="F8" s="791"/>
      <c r="G8" s="791"/>
    </row>
    <row r="9" spans="1:7" ht="12.75" x14ac:dyDescent="0.2">
      <c r="A9" s="720" t="s">
        <v>894</v>
      </c>
      <c r="D9" s="496"/>
      <c r="E9" s="757"/>
      <c r="G9" s="497" t="s">
        <v>541</v>
      </c>
    </row>
    <row r="10" spans="1:7" ht="12.75" x14ac:dyDescent="0.2">
      <c r="A10" s="792"/>
      <c r="B10" s="793"/>
      <c r="C10" s="794"/>
      <c r="D10" s="1127" t="s">
        <v>178</v>
      </c>
      <c r="E10" s="1127"/>
      <c r="F10" s="794"/>
      <c r="G10" s="795"/>
    </row>
    <row r="11" spans="1:7" ht="12.75" x14ac:dyDescent="0.2">
      <c r="A11" s="796" t="s">
        <v>895</v>
      </c>
      <c r="B11" s="1136" t="s">
        <v>1051</v>
      </c>
      <c r="C11" s="1137"/>
      <c r="D11" s="1138" t="s">
        <v>1053</v>
      </c>
      <c r="E11" s="1139"/>
      <c r="F11" s="1140" t="s">
        <v>1052</v>
      </c>
      <c r="G11" s="1139"/>
    </row>
    <row r="12" spans="1:7" ht="12.75" x14ac:dyDescent="0.2">
      <c r="A12" s="797"/>
      <c r="B12" s="1121" t="s">
        <v>119</v>
      </c>
      <c r="C12" s="1123"/>
      <c r="D12" s="1141" t="s">
        <v>120</v>
      </c>
      <c r="E12" s="1142"/>
      <c r="F12" s="1143" t="s">
        <v>170</v>
      </c>
      <c r="G12" s="1142"/>
    </row>
    <row r="13" spans="1:7" ht="12.75" x14ac:dyDescent="0.2">
      <c r="A13" s="494" t="s">
        <v>896</v>
      </c>
      <c r="B13" s="1099">
        <v>0</v>
      </c>
      <c r="C13" s="1100"/>
      <c r="D13" s="1099">
        <v>0</v>
      </c>
      <c r="E13" s="1100"/>
      <c r="F13" s="1099">
        <v>0</v>
      </c>
      <c r="G13" s="1100"/>
    </row>
    <row r="14" spans="1:7" ht="12.75" x14ac:dyDescent="0.2">
      <c r="A14" s="494" t="s">
        <v>199</v>
      </c>
      <c r="B14" s="1145">
        <f>B15+B16-B17</f>
        <v>906828.45</v>
      </c>
      <c r="C14" s="1146"/>
      <c r="D14" s="1145">
        <f>D15+D16-D17</f>
        <v>-16149.349999999977</v>
      </c>
      <c r="E14" s="1146"/>
      <c r="F14" s="1145">
        <f>F15+F16-F17</f>
        <v>19722.219999999987</v>
      </c>
      <c r="G14" s="1146"/>
    </row>
    <row r="15" spans="1:7" ht="12.75" x14ac:dyDescent="0.2">
      <c r="A15" s="798" t="s">
        <v>897</v>
      </c>
      <c r="B15" s="1099">
        <v>1491629.65</v>
      </c>
      <c r="C15" s="1100"/>
      <c r="D15" s="1099">
        <v>144897.64000000001</v>
      </c>
      <c r="E15" s="1100"/>
      <c r="F15" s="1099">
        <v>99190.93</v>
      </c>
      <c r="G15" s="1100"/>
    </row>
    <row r="16" spans="1:7" ht="12.75" x14ac:dyDescent="0.2">
      <c r="A16" s="798" t="s">
        <v>898</v>
      </c>
      <c r="B16" s="1099">
        <v>0</v>
      </c>
      <c r="C16" s="1100"/>
      <c r="D16" s="1099">
        <v>0</v>
      </c>
      <c r="E16" s="1100"/>
      <c r="F16" s="1099">
        <v>0</v>
      </c>
      <c r="G16" s="1100"/>
    </row>
    <row r="17" spans="1:7" ht="12.75" x14ac:dyDescent="0.2">
      <c r="A17" s="798" t="s">
        <v>899</v>
      </c>
      <c r="B17" s="1099">
        <v>584801.19999999995</v>
      </c>
      <c r="C17" s="1100"/>
      <c r="D17" s="1099">
        <v>161046.99</v>
      </c>
      <c r="E17" s="1100"/>
      <c r="F17" s="1099">
        <v>79468.710000000006</v>
      </c>
      <c r="G17" s="1100"/>
    </row>
    <row r="18" spans="1:7" ht="12.75" x14ac:dyDescent="0.2">
      <c r="A18" s="494" t="s">
        <v>900</v>
      </c>
      <c r="B18" s="1145">
        <f>B13-B14</f>
        <v>-906828.45</v>
      </c>
      <c r="C18" s="1146"/>
      <c r="D18" s="1145">
        <f>D13-D14</f>
        <v>16149.349999999977</v>
      </c>
      <c r="E18" s="1146"/>
      <c r="F18" s="1145">
        <f>F13-F14</f>
        <v>-19722.219999999987</v>
      </c>
      <c r="G18" s="1146"/>
    </row>
    <row r="19" spans="1:7" ht="12.75" x14ac:dyDescent="0.2">
      <c r="A19" s="494" t="s">
        <v>901</v>
      </c>
      <c r="B19" s="1099">
        <v>0</v>
      </c>
      <c r="C19" s="1100"/>
      <c r="D19" s="1099">
        <v>0</v>
      </c>
      <c r="E19" s="1100"/>
      <c r="F19" s="1099">
        <v>0</v>
      </c>
      <c r="G19" s="1100"/>
    </row>
    <row r="20" spans="1:7" ht="12.75" x14ac:dyDescent="0.2">
      <c r="A20" s="494" t="s">
        <v>902</v>
      </c>
      <c r="B20" s="1099">
        <v>0</v>
      </c>
      <c r="C20" s="1100"/>
      <c r="D20" s="1099">
        <v>0</v>
      </c>
      <c r="E20" s="1100"/>
      <c r="F20" s="1099">
        <v>0</v>
      </c>
      <c r="G20" s="1100"/>
    </row>
    <row r="21" spans="1:7" ht="12.75" x14ac:dyDescent="0.2">
      <c r="A21" s="799" t="s">
        <v>903</v>
      </c>
      <c r="B21" s="1111">
        <f>B18+B19-B20</f>
        <v>-906828.45</v>
      </c>
      <c r="C21" s="1112"/>
      <c r="D21" s="1111">
        <f>D18+D19-D20</f>
        <v>16149.349999999977</v>
      </c>
      <c r="E21" s="1112"/>
      <c r="F21" s="1111">
        <f>F18+F19-F20</f>
        <v>-19722.219999999987</v>
      </c>
      <c r="G21" s="1112"/>
    </row>
    <row r="22" spans="1:7" ht="12.75" x14ac:dyDescent="0.2">
      <c r="A22" s="493"/>
      <c r="B22" s="732"/>
      <c r="C22" s="732"/>
      <c r="D22" s="732"/>
      <c r="E22" s="732"/>
      <c r="F22" s="732"/>
      <c r="G22" s="732"/>
    </row>
    <row r="23" spans="1:7" ht="12.75" x14ac:dyDescent="0.2">
      <c r="A23" s="792"/>
      <c r="B23" s="800"/>
      <c r="C23" s="801"/>
      <c r="D23" s="1115" t="s">
        <v>255</v>
      </c>
      <c r="E23" s="1115"/>
      <c r="F23" s="801"/>
      <c r="G23" s="802"/>
    </row>
    <row r="24" spans="1:7" ht="12.75" x14ac:dyDescent="0.2">
      <c r="A24" s="796" t="s">
        <v>904</v>
      </c>
      <c r="B24" s="803"/>
      <c r="C24" s="804" t="s">
        <v>116</v>
      </c>
      <c r="D24" s="805"/>
      <c r="E24" s="803"/>
      <c r="F24" s="804" t="s">
        <v>118</v>
      </c>
      <c r="G24" s="805"/>
    </row>
    <row r="25" spans="1:7" ht="12.75" x14ac:dyDescent="0.2">
      <c r="A25" s="797"/>
      <c r="B25" s="806"/>
      <c r="C25" s="807" t="s">
        <v>973</v>
      </c>
      <c r="D25" s="808"/>
      <c r="E25" s="806"/>
      <c r="F25" s="807" t="s">
        <v>974</v>
      </c>
      <c r="G25" s="808"/>
    </row>
    <row r="26" spans="1:7" ht="12.75" x14ac:dyDescent="0.2">
      <c r="A26" s="809" t="s">
        <v>256</v>
      </c>
      <c r="B26" s="1130">
        <f>F21-D21</f>
        <v>-35871.569999999963</v>
      </c>
      <c r="C26" s="1131"/>
      <c r="D26" s="1132"/>
      <c r="E26" s="1130">
        <f>F21-B21</f>
        <v>887106.23</v>
      </c>
      <c r="F26" s="1131"/>
      <c r="G26" s="1132"/>
    </row>
    <row r="27" spans="1:7" ht="12.75" x14ac:dyDescent="0.2">
      <c r="A27" s="494"/>
      <c r="B27" s="733"/>
      <c r="C27" s="733"/>
      <c r="D27" s="733"/>
      <c r="E27" s="733"/>
      <c r="F27" s="733"/>
      <c r="G27" s="810"/>
    </row>
    <row r="28" spans="1:7" ht="12.75" x14ac:dyDescent="0.2">
      <c r="A28" s="1116" t="s">
        <v>905</v>
      </c>
      <c r="B28" s="1116"/>
      <c r="C28" s="1116"/>
      <c r="D28" s="1116"/>
      <c r="E28" s="1118" t="s">
        <v>906</v>
      </c>
      <c r="F28" s="1119"/>
      <c r="G28" s="1120"/>
    </row>
    <row r="29" spans="1:7" ht="12.75" x14ac:dyDescent="0.2">
      <c r="A29" s="1117"/>
      <c r="B29" s="1117"/>
      <c r="C29" s="1117"/>
      <c r="D29" s="1117"/>
      <c r="E29" s="1121"/>
      <c r="F29" s="1122"/>
      <c r="G29" s="1123"/>
    </row>
    <row r="30" spans="1:7" ht="12.75" x14ac:dyDescent="0.2">
      <c r="A30" s="809" t="s">
        <v>907</v>
      </c>
      <c r="B30" s="811"/>
      <c r="C30" s="811"/>
      <c r="D30" s="811"/>
      <c r="E30" s="1133"/>
      <c r="F30" s="1134"/>
      <c r="G30" s="1135"/>
    </row>
    <row r="31" spans="1:7" ht="12.75" x14ac:dyDescent="0.2">
      <c r="A31" s="812"/>
      <c r="B31" s="811"/>
      <c r="C31" s="811"/>
      <c r="D31" s="811"/>
      <c r="E31" s="813"/>
      <c r="F31" s="813"/>
      <c r="G31" s="813"/>
    </row>
    <row r="32" spans="1:7" s="725" customFormat="1" ht="12.75" x14ac:dyDescent="0.2">
      <c r="A32" s="1124" t="s">
        <v>908</v>
      </c>
      <c r="B32" s="1125"/>
      <c r="C32" s="1125"/>
      <c r="D32" s="1125"/>
      <c r="E32" s="1125"/>
      <c r="F32" s="1125"/>
      <c r="G32" s="1126"/>
    </row>
    <row r="33" spans="1:9" ht="12.75" x14ac:dyDescent="0.2">
      <c r="A33" s="792"/>
      <c r="B33" s="793"/>
      <c r="C33" s="794"/>
      <c r="D33" s="1127" t="s">
        <v>178</v>
      </c>
      <c r="E33" s="1127"/>
      <c r="F33" s="794"/>
      <c r="G33" s="795"/>
    </row>
    <row r="34" spans="1:9" ht="12.75" customHeight="1" x14ac:dyDescent="0.2">
      <c r="A34" s="796" t="s">
        <v>909</v>
      </c>
      <c r="B34" s="1128" t="str">
        <f>+B11</f>
        <v>Em 31/Dez/2014</v>
      </c>
      <c r="C34" s="1129"/>
      <c r="D34" s="1147" t="str">
        <f>+D11</f>
        <v>Em AGOSTO DE 2015</v>
      </c>
      <c r="E34" s="1148"/>
      <c r="F34" s="1147" t="str">
        <f>+F11</f>
        <v>Em OUTUBRO DE 2015</v>
      </c>
      <c r="G34" s="1148"/>
    </row>
    <row r="35" spans="1:9" ht="12.75" x14ac:dyDescent="0.2">
      <c r="A35" s="797"/>
      <c r="B35" s="1121" t="s">
        <v>119</v>
      </c>
      <c r="C35" s="1123"/>
      <c r="D35" s="1141" t="s">
        <v>120</v>
      </c>
      <c r="E35" s="1142"/>
      <c r="F35" s="1143" t="s">
        <v>170</v>
      </c>
      <c r="G35" s="1142"/>
    </row>
    <row r="36" spans="1:9" ht="12.75" x14ac:dyDescent="0.2">
      <c r="A36" s="494" t="s">
        <v>910</v>
      </c>
      <c r="B36" s="1145">
        <f>SUM(B37:C38)</f>
        <v>0</v>
      </c>
      <c r="C36" s="1146"/>
      <c r="D36" s="1145">
        <f>SUM(D37:E38)</f>
        <v>0</v>
      </c>
      <c r="E36" s="1146"/>
      <c r="F36" s="1145">
        <f>SUM(F37:G38)</f>
        <v>0</v>
      </c>
      <c r="G36" s="1146"/>
    </row>
    <row r="37" spans="1:9" ht="12.75" x14ac:dyDescent="0.2">
      <c r="A37" s="494" t="s">
        <v>911</v>
      </c>
      <c r="B37" s="1099">
        <v>0</v>
      </c>
      <c r="C37" s="1100"/>
      <c r="D37" s="1099">
        <v>0</v>
      </c>
      <c r="E37" s="1100"/>
      <c r="F37" s="1099">
        <v>0</v>
      </c>
      <c r="G37" s="1100"/>
    </row>
    <row r="38" spans="1:9" ht="12.75" x14ac:dyDescent="0.2">
      <c r="A38" s="494" t="s">
        <v>912</v>
      </c>
      <c r="B38" s="1099">
        <v>0</v>
      </c>
      <c r="C38" s="1100"/>
      <c r="D38" s="1099">
        <v>0</v>
      </c>
      <c r="E38" s="1100"/>
      <c r="F38" s="1099">
        <v>0</v>
      </c>
      <c r="G38" s="1100"/>
    </row>
    <row r="39" spans="1:9" ht="12.75" x14ac:dyDescent="0.2">
      <c r="A39" s="757" t="s">
        <v>913</v>
      </c>
      <c r="B39" s="1145">
        <f>B40+B41+B42-B43</f>
        <v>0</v>
      </c>
      <c r="C39" s="1146"/>
      <c r="D39" s="1145">
        <f>D40+D41+D42-D43</f>
        <v>0</v>
      </c>
      <c r="E39" s="1146"/>
      <c r="F39" s="1145">
        <f>F40+F41+F42-F43</f>
        <v>0</v>
      </c>
      <c r="G39" s="1146"/>
    </row>
    <row r="40" spans="1:9" ht="12.75" x14ac:dyDescent="0.2">
      <c r="A40" s="757" t="s">
        <v>914</v>
      </c>
      <c r="B40" s="1099">
        <v>0</v>
      </c>
      <c r="C40" s="1100"/>
      <c r="D40" s="1099">
        <v>0</v>
      </c>
      <c r="E40" s="1100"/>
      <c r="F40" s="1099">
        <v>0</v>
      </c>
      <c r="G40" s="1100"/>
    </row>
    <row r="41" spans="1:9" ht="12.75" x14ac:dyDescent="0.2">
      <c r="A41" s="757" t="s">
        <v>915</v>
      </c>
      <c r="B41" s="1099">
        <v>0</v>
      </c>
      <c r="C41" s="1100"/>
      <c r="D41" s="1099">
        <v>0</v>
      </c>
      <c r="E41" s="1100"/>
      <c r="F41" s="1099">
        <v>0</v>
      </c>
      <c r="G41" s="1100"/>
    </row>
    <row r="42" spans="1:9" ht="12.75" x14ac:dyDescent="0.2">
      <c r="A42" s="757" t="s">
        <v>898</v>
      </c>
      <c r="B42" s="1099">
        <v>0</v>
      </c>
      <c r="C42" s="1100"/>
      <c r="D42" s="1099">
        <v>0</v>
      </c>
      <c r="E42" s="1100"/>
      <c r="F42" s="1099">
        <v>0</v>
      </c>
      <c r="G42" s="1100"/>
    </row>
    <row r="43" spans="1:9" ht="12.75" x14ac:dyDescent="0.2">
      <c r="A43" s="494" t="s">
        <v>916</v>
      </c>
      <c r="B43" s="1099">
        <v>0</v>
      </c>
      <c r="C43" s="1100"/>
      <c r="D43" s="1099">
        <v>0</v>
      </c>
      <c r="E43" s="1100"/>
      <c r="F43" s="1099">
        <v>0</v>
      </c>
      <c r="G43" s="1100"/>
    </row>
    <row r="44" spans="1:9" ht="12.75" x14ac:dyDescent="0.2">
      <c r="A44" s="757" t="s">
        <v>917</v>
      </c>
      <c r="B44" s="1145">
        <f>B36-B39</f>
        <v>0</v>
      </c>
      <c r="C44" s="1146"/>
      <c r="D44" s="1145">
        <f>D36-D39</f>
        <v>0</v>
      </c>
      <c r="E44" s="1146"/>
      <c r="F44" s="1145">
        <f>F36-F39</f>
        <v>0</v>
      </c>
      <c r="G44" s="1146"/>
    </row>
    <row r="45" spans="1:9" ht="12.75" x14ac:dyDescent="0.2">
      <c r="A45" s="757" t="s">
        <v>918</v>
      </c>
      <c r="B45" s="1099">
        <v>0</v>
      </c>
      <c r="C45" s="1100"/>
      <c r="D45" s="1099">
        <v>0</v>
      </c>
      <c r="E45" s="1100"/>
      <c r="F45" s="1099">
        <v>0</v>
      </c>
      <c r="G45" s="1100"/>
    </row>
    <row r="46" spans="1:9" ht="12.75" x14ac:dyDescent="0.2">
      <c r="A46" s="814" t="s">
        <v>919</v>
      </c>
      <c r="B46" s="1149">
        <f>B44-B45</f>
        <v>0</v>
      </c>
      <c r="C46" s="1150"/>
      <c r="D46" s="1149">
        <f>D44-D45</f>
        <v>0</v>
      </c>
      <c r="E46" s="1150"/>
      <c r="F46" s="1149">
        <f>F44-F45</f>
        <v>0</v>
      </c>
      <c r="G46" s="1150"/>
    </row>
    <row r="47" spans="1:9" ht="12.75" customHeight="1" x14ac:dyDescent="0.2">
      <c r="A47" s="997" t="s">
        <v>540</v>
      </c>
      <c r="B47" s="997"/>
      <c r="C47" s="997"/>
      <c r="D47" s="997"/>
      <c r="E47" s="997"/>
      <c r="F47" s="997"/>
      <c r="G47" s="997"/>
      <c r="H47" s="815"/>
      <c r="I47" s="815"/>
    </row>
    <row r="48" spans="1:9" ht="11.25" customHeight="1" x14ac:dyDescent="0.2">
      <c r="A48" s="757"/>
    </row>
  </sheetData>
  <sheetProtection password="C236" sheet="1" formatColumns="0" selectLockedCells="1"/>
  <mergeCells count="87">
    <mergeCell ref="F46:G46"/>
    <mergeCell ref="D46:E46"/>
    <mergeCell ref="B46:C46"/>
    <mergeCell ref="B45:C45"/>
    <mergeCell ref="D45:E45"/>
    <mergeCell ref="F45:G45"/>
    <mergeCell ref="F41:G41"/>
    <mergeCell ref="B42:C42"/>
    <mergeCell ref="D42:E42"/>
    <mergeCell ref="F42:G42"/>
    <mergeCell ref="B43:C43"/>
    <mergeCell ref="D43:E43"/>
    <mergeCell ref="F43:G43"/>
    <mergeCell ref="F21:G21"/>
    <mergeCell ref="D21:E21"/>
    <mergeCell ref="B21:C21"/>
    <mergeCell ref="D38:E38"/>
    <mergeCell ref="F38:G38"/>
    <mergeCell ref="B44:C44"/>
    <mergeCell ref="D44:E44"/>
    <mergeCell ref="F44:G44"/>
    <mergeCell ref="B41:C41"/>
    <mergeCell ref="D41:E41"/>
    <mergeCell ref="B36:C36"/>
    <mergeCell ref="D36:E36"/>
    <mergeCell ref="F36:G36"/>
    <mergeCell ref="D34:E34"/>
    <mergeCell ref="F34:G34"/>
    <mergeCell ref="B35:C35"/>
    <mergeCell ref="D35:E35"/>
    <mergeCell ref="F35:G35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D13:E13"/>
    <mergeCell ref="D14:E14"/>
    <mergeCell ref="D15:E15"/>
    <mergeCell ref="D16:E16"/>
    <mergeCell ref="D17:E17"/>
    <mergeCell ref="D18:E18"/>
    <mergeCell ref="B16:C16"/>
    <mergeCell ref="B17:C17"/>
    <mergeCell ref="B18:C18"/>
    <mergeCell ref="B19:C19"/>
    <mergeCell ref="B20:C20"/>
    <mergeCell ref="B13:C13"/>
    <mergeCell ref="B14:C14"/>
    <mergeCell ref="B15:C15"/>
    <mergeCell ref="D10:E10"/>
    <mergeCell ref="A3:G3"/>
    <mergeCell ref="A4:G4"/>
    <mergeCell ref="A5:G5"/>
    <mergeCell ref="A6:G6"/>
    <mergeCell ref="A7:G7"/>
    <mergeCell ref="B11:C11"/>
    <mergeCell ref="D11:E11"/>
    <mergeCell ref="F11:G11"/>
    <mergeCell ref="B12:C12"/>
    <mergeCell ref="D12:E12"/>
    <mergeCell ref="F12:G12"/>
    <mergeCell ref="D40:E40"/>
    <mergeCell ref="F40:G40"/>
    <mergeCell ref="B37:C37"/>
    <mergeCell ref="D37:E37"/>
    <mergeCell ref="F37:G37"/>
    <mergeCell ref="B38:C38"/>
    <mergeCell ref="B39:C39"/>
    <mergeCell ref="D39:E39"/>
    <mergeCell ref="F39:G39"/>
    <mergeCell ref="B40:C40"/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topLeftCell="A54" zoomScale="115" zoomScaleNormal="115" workbookViewId="0">
      <selection activeCell="A3" sqref="A3:D3"/>
    </sheetView>
  </sheetViews>
  <sheetFormatPr defaultColWidth="16.7109375" defaultRowHeight="11.25" customHeight="1" x14ac:dyDescent="0.2"/>
  <cols>
    <col min="1" max="1" width="55" style="816" customWidth="1"/>
    <col min="2" max="2" width="14.28515625" style="816" customWidth="1"/>
    <col min="3" max="3" width="14.28515625" style="817" customWidth="1"/>
    <col min="4" max="6" width="14.28515625" style="816" customWidth="1"/>
    <col min="7" max="8" width="13.5703125" style="816" customWidth="1"/>
    <col min="9" max="254" width="7.85546875" style="816" customWidth="1"/>
    <col min="255" max="255" width="55" style="816" customWidth="1"/>
    <col min="256" max="16384" width="16.7109375" style="816"/>
  </cols>
  <sheetData>
    <row r="1" spans="1:9" ht="11.25" customHeight="1" x14ac:dyDescent="0.2">
      <c r="A1" s="492" t="s">
        <v>920</v>
      </c>
    </row>
    <row r="2" spans="1:9" ht="11.25" customHeight="1" x14ac:dyDescent="0.2">
      <c r="A2" s="725"/>
      <c r="B2" s="725"/>
      <c r="C2" s="798"/>
      <c r="D2" s="725"/>
    </row>
    <row r="3" spans="1:9" ht="13.15" customHeight="1" x14ac:dyDescent="0.2">
      <c r="A3" s="1144" t="s">
        <v>1037</v>
      </c>
      <c r="B3" s="1144"/>
      <c r="C3" s="1144"/>
      <c r="D3" s="1144"/>
    </row>
    <row r="4" spans="1:9" ht="13.15" customHeight="1" x14ac:dyDescent="0.2">
      <c r="A4" s="1007" t="s">
        <v>108</v>
      </c>
      <c r="B4" s="1007"/>
      <c r="C4" s="1007"/>
      <c r="D4" s="1007"/>
    </row>
    <row r="5" spans="1:9" ht="13.15" customHeight="1" x14ac:dyDescent="0.2">
      <c r="A5" s="1006" t="s">
        <v>921</v>
      </c>
      <c r="B5" s="1006"/>
      <c r="C5" s="1006"/>
      <c r="D5" s="1006"/>
    </row>
    <row r="6" spans="1:9" ht="13.15" customHeight="1" x14ac:dyDescent="0.2">
      <c r="A6" s="1007" t="s">
        <v>110</v>
      </c>
      <c r="B6" s="1007"/>
      <c r="C6" s="1007"/>
      <c r="D6" s="1007"/>
    </row>
    <row r="7" spans="1:9" ht="13.15" customHeight="1" x14ac:dyDescent="0.2">
      <c r="A7" s="1144" t="s">
        <v>1038</v>
      </c>
      <c r="B7" s="1144"/>
      <c r="C7" s="1144"/>
      <c r="D7" s="1144"/>
    </row>
    <row r="8" spans="1:9" ht="11.25" customHeight="1" x14ac:dyDescent="0.2">
      <c r="A8" s="493"/>
      <c r="B8" s="493"/>
      <c r="C8" s="493"/>
      <c r="D8" s="493"/>
    </row>
    <row r="9" spans="1:9" ht="11.25" customHeight="1" x14ac:dyDescent="0.2">
      <c r="A9" s="818" t="s">
        <v>922</v>
      </c>
      <c r="B9" s="819"/>
      <c r="C9" s="820"/>
      <c r="D9" s="819"/>
      <c r="E9" s="819"/>
      <c r="F9" s="819"/>
      <c r="G9" s="819"/>
      <c r="H9" s="497" t="s">
        <v>923</v>
      </c>
    </row>
    <row r="10" spans="1:9" ht="11.25" customHeight="1" x14ac:dyDescent="0.2">
      <c r="A10" s="821"/>
      <c r="B10" s="1018" t="s">
        <v>286</v>
      </c>
      <c r="C10" s="1013"/>
      <c r="D10" s="1026" t="s">
        <v>112</v>
      </c>
      <c r="E10" s="1027"/>
      <c r="F10" s="1027"/>
      <c r="G10" s="1027"/>
      <c r="H10" s="1028"/>
    </row>
    <row r="11" spans="1:9" ht="11.25" customHeight="1" x14ac:dyDescent="0.2">
      <c r="A11" s="822" t="s">
        <v>924</v>
      </c>
      <c r="B11" s="1020"/>
      <c r="C11" s="1014"/>
      <c r="D11" s="1018" t="s">
        <v>245</v>
      </c>
      <c r="E11" s="1013"/>
      <c r="F11" s="1019" t="s">
        <v>245</v>
      </c>
      <c r="G11" s="1019"/>
      <c r="H11" s="1013"/>
      <c r="I11" s="798"/>
    </row>
    <row r="12" spans="1:9" ht="11.25" customHeight="1" x14ac:dyDescent="0.2">
      <c r="A12" s="823"/>
      <c r="B12" s="1001"/>
      <c r="C12" s="1003"/>
      <c r="D12" s="1024">
        <v>2015</v>
      </c>
      <c r="E12" s="1025"/>
      <c r="F12" s="1002">
        <v>2014</v>
      </c>
      <c r="G12" s="1002"/>
      <c r="H12" s="1003"/>
      <c r="I12" s="798"/>
    </row>
    <row r="13" spans="1:9" ht="11.25" customHeight="1" x14ac:dyDescent="0.2">
      <c r="A13" s="733" t="s">
        <v>925</v>
      </c>
      <c r="B13" s="1145">
        <f>B14+B20+B23+B26+B32</f>
        <v>15594770</v>
      </c>
      <c r="C13" s="1146"/>
      <c r="D13" s="1145">
        <f>D14+D20+D23+D26+D32</f>
        <v>12376431.029999999</v>
      </c>
      <c r="E13" s="1146"/>
      <c r="F13" s="1053">
        <f>F14+F20+F23+F26+F32</f>
        <v>11633375.32</v>
      </c>
      <c r="G13" s="1054"/>
      <c r="H13" s="1055"/>
      <c r="I13" s="757"/>
    </row>
    <row r="14" spans="1:9" ht="11.25" customHeight="1" x14ac:dyDescent="0.2">
      <c r="A14" s="733" t="s">
        <v>926</v>
      </c>
      <c r="B14" s="1145">
        <f>SUM(B15:C19)</f>
        <v>227200</v>
      </c>
      <c r="C14" s="1146"/>
      <c r="D14" s="1145">
        <f>SUM(D15:E19)</f>
        <v>358419.8</v>
      </c>
      <c r="E14" s="1146"/>
      <c r="F14" s="1145">
        <f>SUM(F15:G19)</f>
        <v>254387.39</v>
      </c>
      <c r="G14" s="1153"/>
      <c r="H14" s="1146"/>
      <c r="I14" s="757"/>
    </row>
    <row r="15" spans="1:9" ht="11.25" customHeight="1" x14ac:dyDescent="0.2">
      <c r="A15" s="824" t="s">
        <v>863</v>
      </c>
      <c r="B15" s="1099">
        <v>4000</v>
      </c>
      <c r="C15" s="1100"/>
      <c r="D15" s="1099">
        <v>120</v>
      </c>
      <c r="E15" s="1100"/>
      <c r="F15" s="1099">
        <v>668.66</v>
      </c>
      <c r="G15" s="1151"/>
      <c r="H15" s="1100"/>
      <c r="I15" s="757"/>
    </row>
    <row r="16" spans="1:9" ht="11.25" customHeight="1" x14ac:dyDescent="0.2">
      <c r="A16" s="824" t="s">
        <v>864</v>
      </c>
      <c r="B16" s="1099">
        <v>95000</v>
      </c>
      <c r="C16" s="1100"/>
      <c r="D16" s="1099">
        <v>158613.89000000001</v>
      </c>
      <c r="E16" s="1100"/>
      <c r="F16" s="1099">
        <v>132671.07</v>
      </c>
      <c r="G16" s="1151"/>
      <c r="H16" s="1100"/>
      <c r="I16" s="757"/>
    </row>
    <row r="17" spans="1:9" ht="11.25" customHeight="1" x14ac:dyDescent="0.2">
      <c r="A17" s="824" t="s">
        <v>865</v>
      </c>
      <c r="B17" s="1099">
        <v>25000</v>
      </c>
      <c r="C17" s="1100"/>
      <c r="D17" s="1099">
        <v>24735.919999999998</v>
      </c>
      <c r="E17" s="1100"/>
      <c r="F17" s="1099">
        <v>15058</v>
      </c>
      <c r="G17" s="1151"/>
      <c r="H17" s="1100"/>
      <c r="I17" s="757"/>
    </row>
    <row r="18" spans="1:9" ht="11.25" customHeight="1" x14ac:dyDescent="0.2">
      <c r="A18" s="824" t="s">
        <v>646</v>
      </c>
      <c r="B18" s="1099">
        <v>100000</v>
      </c>
      <c r="C18" s="1100"/>
      <c r="D18" s="1099">
        <v>174938.99</v>
      </c>
      <c r="E18" s="1100"/>
      <c r="F18" s="1099">
        <v>105989.66</v>
      </c>
      <c r="G18" s="1151"/>
      <c r="H18" s="1100"/>
      <c r="I18" s="757"/>
    </row>
    <row r="19" spans="1:9" ht="11.25" customHeight="1" x14ac:dyDescent="0.2">
      <c r="A19" s="824" t="s">
        <v>647</v>
      </c>
      <c r="B19" s="1099">
        <v>3200</v>
      </c>
      <c r="C19" s="1100"/>
      <c r="D19" s="1099">
        <v>11</v>
      </c>
      <c r="E19" s="1100"/>
      <c r="F19" s="1099">
        <v>0</v>
      </c>
      <c r="G19" s="1151"/>
      <c r="H19" s="1100"/>
      <c r="I19" s="757"/>
    </row>
    <row r="20" spans="1:9" ht="11.25" customHeight="1" x14ac:dyDescent="0.2">
      <c r="A20" s="733" t="s">
        <v>927</v>
      </c>
      <c r="B20" s="1145">
        <f>SUM(B21:C22)</f>
        <v>33500</v>
      </c>
      <c r="C20" s="1146"/>
      <c r="D20" s="1145">
        <f>SUM(D21:E22)</f>
        <v>17262.22</v>
      </c>
      <c r="E20" s="1146"/>
      <c r="F20" s="1145">
        <f>SUM(F21:G22)</f>
        <v>28406.080000000002</v>
      </c>
      <c r="G20" s="1153"/>
      <c r="H20" s="1146"/>
      <c r="I20" s="757"/>
    </row>
    <row r="21" spans="1:9" ht="11.25" customHeight="1" x14ac:dyDescent="0.2">
      <c r="A21" s="733" t="s">
        <v>928</v>
      </c>
      <c r="B21" s="1099">
        <v>1000</v>
      </c>
      <c r="C21" s="1100"/>
      <c r="D21" s="1099">
        <v>0</v>
      </c>
      <c r="E21" s="1100"/>
      <c r="F21" s="1099">
        <v>0</v>
      </c>
      <c r="G21" s="1151"/>
      <c r="H21" s="1100"/>
      <c r="I21" s="757"/>
    </row>
    <row r="22" spans="1:9" ht="11.25" customHeight="1" x14ac:dyDescent="0.2">
      <c r="A22" s="733" t="s">
        <v>173</v>
      </c>
      <c r="B22" s="1099">
        <v>32500</v>
      </c>
      <c r="C22" s="1100"/>
      <c r="D22" s="1099">
        <v>17262.22</v>
      </c>
      <c r="E22" s="1100"/>
      <c r="F22" s="1099">
        <v>28406.080000000002</v>
      </c>
      <c r="G22" s="1151"/>
      <c r="H22" s="1100"/>
      <c r="I22" s="757"/>
    </row>
    <row r="23" spans="1:9" ht="11.25" customHeight="1" x14ac:dyDescent="0.2">
      <c r="A23" s="733" t="s">
        <v>929</v>
      </c>
      <c r="B23" s="1145">
        <f>SUM(B24-B25)</f>
        <v>13000</v>
      </c>
      <c r="C23" s="1146"/>
      <c r="D23" s="1145">
        <f>SUM(D24-D25)</f>
        <v>0</v>
      </c>
      <c r="E23" s="1146"/>
      <c r="F23" s="1145">
        <f>SUM(F24-F25)</f>
        <v>0</v>
      </c>
      <c r="G23" s="1153"/>
      <c r="H23" s="1146"/>
      <c r="I23" s="757"/>
    </row>
    <row r="24" spans="1:9" ht="11.25" customHeight="1" x14ac:dyDescent="0.2">
      <c r="A24" s="733" t="s">
        <v>420</v>
      </c>
      <c r="B24" s="1099">
        <v>55000</v>
      </c>
      <c r="C24" s="1100"/>
      <c r="D24" s="1099">
        <v>124952.59</v>
      </c>
      <c r="E24" s="1100"/>
      <c r="F24" s="1099">
        <v>113186.28</v>
      </c>
      <c r="G24" s="1151"/>
      <c r="H24" s="1100"/>
      <c r="I24" s="757"/>
    </row>
    <row r="25" spans="1:9" ht="11.25" customHeight="1" x14ac:dyDescent="0.2">
      <c r="A25" s="733" t="s">
        <v>930</v>
      </c>
      <c r="B25" s="1099">
        <v>42000</v>
      </c>
      <c r="C25" s="1100"/>
      <c r="D25" s="1099">
        <v>124952.59</v>
      </c>
      <c r="E25" s="1100"/>
      <c r="F25" s="1099">
        <v>113186.28</v>
      </c>
      <c r="G25" s="1151"/>
      <c r="H25" s="1100"/>
      <c r="I25" s="757"/>
    </row>
    <row r="26" spans="1:9" ht="11.25" customHeight="1" x14ac:dyDescent="0.2">
      <c r="A26" s="733" t="s">
        <v>197</v>
      </c>
      <c r="B26" s="1145">
        <f>SUM(B27:C31)</f>
        <v>15313570</v>
      </c>
      <c r="C26" s="1146"/>
      <c r="D26" s="1145">
        <f>SUM(D27:E31)</f>
        <v>12000449.01</v>
      </c>
      <c r="E26" s="1146"/>
      <c r="F26" s="1145">
        <f>SUM(F27:G31)</f>
        <v>11350362.609999999</v>
      </c>
      <c r="G26" s="1153"/>
      <c r="H26" s="1146"/>
      <c r="I26" s="757"/>
    </row>
    <row r="27" spans="1:9" ht="11.25" customHeight="1" x14ac:dyDescent="0.2">
      <c r="A27" s="825" t="s">
        <v>931</v>
      </c>
      <c r="B27" s="1099">
        <v>4281900</v>
      </c>
      <c r="C27" s="1100"/>
      <c r="D27" s="1099">
        <v>3854160.11</v>
      </c>
      <c r="E27" s="1100"/>
      <c r="F27" s="1099">
        <v>3745517.2</v>
      </c>
      <c r="G27" s="1151"/>
      <c r="H27" s="1100"/>
      <c r="I27" s="757"/>
    </row>
    <row r="28" spans="1:9" ht="11.25" customHeight="1" x14ac:dyDescent="0.2">
      <c r="A28" s="825" t="s">
        <v>932</v>
      </c>
      <c r="B28" s="1099">
        <v>748000</v>
      </c>
      <c r="C28" s="1100"/>
      <c r="D28" s="1099">
        <v>840743.9</v>
      </c>
      <c r="E28" s="1100"/>
      <c r="F28" s="1099">
        <v>777612.28</v>
      </c>
      <c r="G28" s="1151"/>
      <c r="H28" s="1100"/>
      <c r="I28" s="757"/>
    </row>
    <row r="29" spans="1:9" ht="11.25" customHeight="1" x14ac:dyDescent="0.2">
      <c r="A29" s="825" t="s">
        <v>933</v>
      </c>
      <c r="B29" s="1099">
        <v>62000</v>
      </c>
      <c r="C29" s="1100"/>
      <c r="D29" s="1099">
        <v>93001.64</v>
      </c>
      <c r="E29" s="1100"/>
      <c r="F29" s="1099">
        <v>78069.039999999994</v>
      </c>
      <c r="G29" s="1151"/>
      <c r="H29" s="1100"/>
      <c r="I29" s="757"/>
    </row>
    <row r="30" spans="1:9" ht="11.25" customHeight="1" x14ac:dyDescent="0.2">
      <c r="A30" s="733" t="s">
        <v>934</v>
      </c>
      <c r="B30" s="1099">
        <v>0</v>
      </c>
      <c r="C30" s="1100"/>
      <c r="D30" s="1099">
        <v>0</v>
      </c>
      <c r="E30" s="1100"/>
      <c r="F30" s="1099">
        <v>0</v>
      </c>
      <c r="G30" s="1151"/>
      <c r="H30" s="1100"/>
      <c r="I30" s="757"/>
    </row>
    <row r="31" spans="1:9" ht="11.25" customHeight="1" x14ac:dyDescent="0.2">
      <c r="A31" s="733" t="s">
        <v>935</v>
      </c>
      <c r="B31" s="1099">
        <v>10221670</v>
      </c>
      <c r="C31" s="1100"/>
      <c r="D31" s="1099">
        <v>7212543.3600000003</v>
      </c>
      <c r="E31" s="1100"/>
      <c r="F31" s="1099">
        <v>6749164.0899999999</v>
      </c>
      <c r="G31" s="1151"/>
      <c r="H31" s="1100"/>
      <c r="I31" s="757"/>
    </row>
    <row r="32" spans="1:9" ht="11.25" customHeight="1" x14ac:dyDescent="0.2">
      <c r="A32" s="733" t="s">
        <v>936</v>
      </c>
      <c r="B32" s="1145">
        <f>SUM(B33:C34)</f>
        <v>7500</v>
      </c>
      <c r="C32" s="1146"/>
      <c r="D32" s="1145">
        <f>SUM(D33:E34)</f>
        <v>300</v>
      </c>
      <c r="E32" s="1146"/>
      <c r="F32" s="1145">
        <f>SUM(F33:G34)</f>
        <v>219.24</v>
      </c>
      <c r="G32" s="1153"/>
      <c r="H32" s="1146"/>
      <c r="I32" s="757"/>
    </row>
    <row r="33" spans="1:9" ht="11.25" customHeight="1" x14ac:dyDescent="0.2">
      <c r="A33" s="733" t="s">
        <v>937</v>
      </c>
      <c r="B33" s="1099">
        <v>3000</v>
      </c>
      <c r="C33" s="1100"/>
      <c r="D33" s="1099">
        <v>0</v>
      </c>
      <c r="E33" s="1100"/>
      <c r="F33" s="1099">
        <v>0</v>
      </c>
      <c r="G33" s="1151"/>
      <c r="H33" s="1100"/>
      <c r="I33" s="757"/>
    </row>
    <row r="34" spans="1:9" ht="11.25" customHeight="1" x14ac:dyDescent="0.2">
      <c r="A34" s="733" t="s">
        <v>938</v>
      </c>
      <c r="B34" s="1099">
        <v>4500</v>
      </c>
      <c r="C34" s="1100"/>
      <c r="D34" s="1099">
        <v>300</v>
      </c>
      <c r="E34" s="1100"/>
      <c r="F34" s="1099">
        <v>219.24</v>
      </c>
      <c r="G34" s="1151"/>
      <c r="H34" s="1100"/>
      <c r="I34" s="757"/>
    </row>
    <row r="35" spans="1:9" ht="11.25" customHeight="1" x14ac:dyDescent="0.2">
      <c r="A35" s="733" t="s">
        <v>939</v>
      </c>
      <c r="B35" s="1145">
        <f>SUM(B36:C39,B42)</f>
        <v>2667116</v>
      </c>
      <c r="C35" s="1146"/>
      <c r="D35" s="1145">
        <f>SUM(D36:E39,D42)</f>
        <v>213200</v>
      </c>
      <c r="E35" s="1146"/>
      <c r="F35" s="1145">
        <f>SUM(F36:G39,F42)</f>
        <v>385546.69</v>
      </c>
      <c r="G35" s="1153"/>
      <c r="H35" s="1146"/>
      <c r="I35" s="757"/>
    </row>
    <row r="36" spans="1:9" ht="11.25" customHeight="1" x14ac:dyDescent="0.2">
      <c r="A36" s="733" t="s">
        <v>940</v>
      </c>
      <c r="B36" s="1099">
        <v>1500</v>
      </c>
      <c r="C36" s="1100"/>
      <c r="D36" s="1099">
        <v>0</v>
      </c>
      <c r="E36" s="1100"/>
      <c r="F36" s="1099">
        <v>0</v>
      </c>
      <c r="G36" s="1151"/>
      <c r="H36" s="1100"/>
      <c r="I36" s="757"/>
    </row>
    <row r="37" spans="1:9" ht="11.25" customHeight="1" x14ac:dyDescent="0.2">
      <c r="A37" s="733" t="s">
        <v>941</v>
      </c>
      <c r="B37" s="1099">
        <v>0</v>
      </c>
      <c r="C37" s="1100"/>
      <c r="D37" s="1099">
        <v>0</v>
      </c>
      <c r="E37" s="1100"/>
      <c r="F37" s="1099">
        <v>0</v>
      </c>
      <c r="G37" s="1151"/>
      <c r="H37" s="1100"/>
      <c r="I37" s="757"/>
    </row>
    <row r="38" spans="1:9" s="819" customFormat="1" ht="11.25" customHeight="1" x14ac:dyDescent="0.2">
      <c r="A38" s="733" t="s">
        <v>942</v>
      </c>
      <c r="B38" s="1099">
        <v>1000</v>
      </c>
      <c r="C38" s="1100"/>
      <c r="D38" s="1099">
        <v>0</v>
      </c>
      <c r="E38" s="1100"/>
      <c r="F38" s="1099">
        <v>0</v>
      </c>
      <c r="G38" s="1151"/>
      <c r="H38" s="1100"/>
      <c r="I38" s="757"/>
    </row>
    <row r="39" spans="1:9" ht="11.25" customHeight="1" x14ac:dyDescent="0.2">
      <c r="A39" s="733" t="s">
        <v>943</v>
      </c>
      <c r="B39" s="1145">
        <f>SUM(B40:C41)</f>
        <v>2659616</v>
      </c>
      <c r="C39" s="1146"/>
      <c r="D39" s="1145">
        <f>SUM(D40:E41)</f>
        <v>213200</v>
      </c>
      <c r="E39" s="1146"/>
      <c r="F39" s="1145">
        <f>SUM(F40:G41)</f>
        <v>385546.69</v>
      </c>
      <c r="G39" s="1153"/>
      <c r="H39" s="1146"/>
      <c r="I39" s="757"/>
    </row>
    <row r="40" spans="1:9" ht="11.25" customHeight="1" x14ac:dyDescent="0.2">
      <c r="A40" s="733" t="s">
        <v>934</v>
      </c>
      <c r="B40" s="1099">
        <v>2427616</v>
      </c>
      <c r="C40" s="1100"/>
      <c r="D40" s="1099">
        <v>81600</v>
      </c>
      <c r="E40" s="1100"/>
      <c r="F40" s="1099">
        <v>140746.69</v>
      </c>
      <c r="G40" s="1151"/>
      <c r="H40" s="1100"/>
      <c r="I40" s="757"/>
    </row>
    <row r="41" spans="1:9" ht="11.25" customHeight="1" x14ac:dyDescent="0.2">
      <c r="A41" s="733" t="s">
        <v>944</v>
      </c>
      <c r="B41" s="1099">
        <v>232000</v>
      </c>
      <c r="C41" s="1100"/>
      <c r="D41" s="1099">
        <v>131600</v>
      </c>
      <c r="E41" s="1100"/>
      <c r="F41" s="1099">
        <v>244800</v>
      </c>
      <c r="G41" s="1151"/>
      <c r="H41" s="1100"/>
      <c r="I41" s="757"/>
    </row>
    <row r="42" spans="1:9" ht="11.25" customHeight="1" x14ac:dyDescent="0.2">
      <c r="A42" s="733" t="s">
        <v>250</v>
      </c>
      <c r="B42" s="1099">
        <v>5000</v>
      </c>
      <c r="C42" s="1100"/>
      <c r="D42" s="1099">
        <v>0</v>
      </c>
      <c r="E42" s="1100"/>
      <c r="F42" s="1099">
        <v>0</v>
      </c>
      <c r="G42" s="1151"/>
      <c r="H42" s="1100"/>
      <c r="I42" s="757"/>
    </row>
    <row r="43" spans="1:9" ht="11.25" customHeight="1" x14ac:dyDescent="0.2">
      <c r="A43" s="733" t="s">
        <v>945</v>
      </c>
      <c r="B43" s="1145">
        <f>B35-B36-B37-B38</f>
        <v>2664616</v>
      </c>
      <c r="C43" s="1146"/>
      <c r="D43" s="1145">
        <f>D35-D36-D37-D38</f>
        <v>213200</v>
      </c>
      <c r="E43" s="1146"/>
      <c r="F43" s="1163">
        <f>F35-F36-F37-F38</f>
        <v>385546.69</v>
      </c>
      <c r="G43" s="1164"/>
      <c r="H43" s="1165"/>
      <c r="I43" s="757"/>
    </row>
    <row r="44" spans="1:9" ht="11.25" customHeight="1" x14ac:dyDescent="0.2">
      <c r="A44" s="826" t="s">
        <v>946</v>
      </c>
      <c r="B44" s="1106">
        <f>B13+B43</f>
        <v>18259386</v>
      </c>
      <c r="C44" s="1108"/>
      <c r="D44" s="1106">
        <f>D13+D43</f>
        <v>12589631.029999999</v>
      </c>
      <c r="E44" s="1108"/>
      <c r="F44" s="1106">
        <f>F13+F43</f>
        <v>12018922.01</v>
      </c>
      <c r="G44" s="1107"/>
      <c r="H44" s="1108"/>
      <c r="I44" s="827"/>
    </row>
    <row r="45" spans="1:9" ht="11.25" customHeight="1" x14ac:dyDescent="0.2">
      <c r="A45" s="813"/>
      <c r="B45" s="828"/>
      <c r="C45" s="798"/>
      <c r="D45" s="798"/>
    </row>
    <row r="46" spans="1:9" ht="41.25" customHeight="1" x14ac:dyDescent="0.2">
      <c r="A46" s="1154" t="s">
        <v>947</v>
      </c>
      <c r="B46" s="1160" t="s">
        <v>288</v>
      </c>
      <c r="C46" s="1027" t="s">
        <v>175</v>
      </c>
      <c r="D46" s="1027"/>
      <c r="E46" s="1026" t="s">
        <v>176</v>
      </c>
      <c r="F46" s="1028"/>
      <c r="G46" s="1026" t="s">
        <v>433</v>
      </c>
      <c r="H46" s="1028"/>
    </row>
    <row r="47" spans="1:9" ht="15" customHeight="1" x14ac:dyDescent="0.2">
      <c r="A47" s="1155"/>
      <c r="B47" s="1161"/>
      <c r="C47" s="736" t="s">
        <v>245</v>
      </c>
      <c r="D47" s="736" t="s">
        <v>245</v>
      </c>
      <c r="E47" s="736" t="s">
        <v>245</v>
      </c>
      <c r="F47" s="713" t="s">
        <v>245</v>
      </c>
      <c r="G47" s="737" t="s">
        <v>1009</v>
      </c>
      <c r="H47" s="737" t="s">
        <v>1009</v>
      </c>
    </row>
    <row r="48" spans="1:9" ht="12.75" x14ac:dyDescent="0.2">
      <c r="A48" s="1156"/>
      <c r="B48" s="1162"/>
      <c r="C48" s="739">
        <v>2015</v>
      </c>
      <c r="D48" s="712">
        <v>2014</v>
      </c>
      <c r="E48" s="739">
        <v>2015</v>
      </c>
      <c r="F48" s="712">
        <v>2014</v>
      </c>
      <c r="G48" s="715">
        <v>2015</v>
      </c>
      <c r="H48" s="715">
        <v>2014</v>
      </c>
    </row>
    <row r="49" spans="1:8" ht="11.25" customHeight="1" x14ac:dyDescent="0.2">
      <c r="A49" s="733" t="s">
        <v>948</v>
      </c>
      <c r="B49" s="829">
        <f t="shared" ref="B49:H49" si="0">SUM(B50:B52)</f>
        <v>17358529.120000001</v>
      </c>
      <c r="C49" s="829">
        <f t="shared" si="0"/>
        <v>19192853.739999998</v>
      </c>
      <c r="D49" s="829">
        <f t="shared" si="0"/>
        <v>10892301.649999999</v>
      </c>
      <c r="E49" s="829">
        <f t="shared" si="0"/>
        <v>17684296.119999997</v>
      </c>
      <c r="F49" s="829">
        <f t="shared" si="0"/>
        <v>9915099.0899999999</v>
      </c>
      <c r="G49" s="829">
        <f t="shared" si="0"/>
        <v>1508577.62</v>
      </c>
      <c r="H49" s="829">
        <f t="shared" si="0"/>
        <v>977202.56</v>
      </c>
    </row>
    <row r="50" spans="1:8" ht="11.25" customHeight="1" x14ac:dyDescent="0.2">
      <c r="A50" s="733" t="s">
        <v>253</v>
      </c>
      <c r="B50" s="513">
        <v>10501505.390000001</v>
      </c>
      <c r="C50" s="513">
        <v>9130143.0399999991</v>
      </c>
      <c r="D50" s="513">
        <v>6854625.0999999996</v>
      </c>
      <c r="E50" s="513">
        <v>9130143.0399999991</v>
      </c>
      <c r="F50" s="513">
        <v>6854625.0999999996</v>
      </c>
      <c r="G50" s="513">
        <v>0</v>
      </c>
      <c r="H50" s="513">
        <v>0</v>
      </c>
    </row>
    <row r="51" spans="1:8" ht="11.25" customHeight="1" x14ac:dyDescent="0.2">
      <c r="A51" s="733" t="s">
        <v>949</v>
      </c>
      <c r="B51" s="638">
        <v>3000</v>
      </c>
      <c r="C51" s="638">
        <v>0</v>
      </c>
      <c r="D51" s="638">
        <v>5799</v>
      </c>
      <c r="E51" s="638">
        <v>0</v>
      </c>
      <c r="F51" s="638">
        <v>5799</v>
      </c>
      <c r="G51" s="638">
        <v>0</v>
      </c>
      <c r="H51" s="638">
        <v>0</v>
      </c>
    </row>
    <row r="52" spans="1:8" ht="11.25" customHeight="1" x14ac:dyDescent="0.2">
      <c r="A52" s="733" t="s">
        <v>254</v>
      </c>
      <c r="B52" s="513">
        <v>6854023.7300000004</v>
      </c>
      <c r="C52" s="513">
        <v>10062710.699999999</v>
      </c>
      <c r="D52" s="513">
        <v>4031877.55</v>
      </c>
      <c r="E52" s="513">
        <v>8554153.0800000001</v>
      </c>
      <c r="F52" s="513">
        <v>3054674.99</v>
      </c>
      <c r="G52" s="513">
        <v>1508577.62</v>
      </c>
      <c r="H52" s="513">
        <v>977202.56</v>
      </c>
    </row>
    <row r="53" spans="1:8" ht="11.25" customHeight="1" x14ac:dyDescent="0.2">
      <c r="A53" s="733" t="s">
        <v>950</v>
      </c>
      <c r="B53" s="829">
        <f t="shared" ref="B53:H53" si="1">B49-B51</f>
        <v>17355529.120000001</v>
      </c>
      <c r="C53" s="829">
        <f t="shared" si="1"/>
        <v>19192853.739999998</v>
      </c>
      <c r="D53" s="829">
        <f t="shared" si="1"/>
        <v>10886502.649999999</v>
      </c>
      <c r="E53" s="829">
        <f t="shared" si="1"/>
        <v>17684296.119999997</v>
      </c>
      <c r="F53" s="829">
        <f t="shared" si="1"/>
        <v>9909300.0899999999</v>
      </c>
      <c r="G53" s="829">
        <f t="shared" si="1"/>
        <v>1508577.62</v>
      </c>
      <c r="H53" s="829">
        <f t="shared" si="1"/>
        <v>977202.56</v>
      </c>
    </row>
    <row r="54" spans="1:8" ht="11.25" customHeight="1" x14ac:dyDescent="0.2">
      <c r="A54" s="732" t="s">
        <v>951</v>
      </c>
      <c r="B54" s="830">
        <f t="shared" ref="B54:H54" si="2">SUM(B55:B56,B60)</f>
        <v>1951380.44</v>
      </c>
      <c r="C54" s="830">
        <f t="shared" si="2"/>
        <v>324566.68</v>
      </c>
      <c r="D54" s="830">
        <f t="shared" si="2"/>
        <v>198114.23</v>
      </c>
      <c r="E54" s="830">
        <f t="shared" si="2"/>
        <v>133325.96</v>
      </c>
      <c r="F54" s="830">
        <f t="shared" si="2"/>
        <v>198414.23</v>
      </c>
      <c r="G54" s="830">
        <f t="shared" si="2"/>
        <v>191240.72</v>
      </c>
      <c r="H54" s="830">
        <f t="shared" si="2"/>
        <v>0</v>
      </c>
    </row>
    <row r="55" spans="1:8" ht="11.25" customHeight="1" x14ac:dyDescent="0.2">
      <c r="A55" s="733" t="s">
        <v>915</v>
      </c>
      <c r="B55" s="638">
        <v>1951380.44</v>
      </c>
      <c r="C55" s="638">
        <v>324566.68</v>
      </c>
      <c r="D55" s="638">
        <v>25281</v>
      </c>
      <c r="E55" s="638">
        <v>133325.96</v>
      </c>
      <c r="F55" s="638">
        <v>25581</v>
      </c>
      <c r="G55" s="638">
        <v>191240.72</v>
      </c>
      <c r="H55" s="638">
        <v>0</v>
      </c>
    </row>
    <row r="56" spans="1:8" ht="11.25" customHeight="1" x14ac:dyDescent="0.2">
      <c r="A56" s="733" t="s">
        <v>301</v>
      </c>
      <c r="B56" s="829">
        <f t="shared" ref="B56:H56" si="3">SUM(B57:B59)</f>
        <v>0</v>
      </c>
      <c r="C56" s="829">
        <f t="shared" si="3"/>
        <v>0</v>
      </c>
      <c r="D56" s="829">
        <f t="shared" si="3"/>
        <v>0</v>
      </c>
      <c r="E56" s="829">
        <f t="shared" si="3"/>
        <v>0</v>
      </c>
      <c r="F56" s="829">
        <f t="shared" si="3"/>
        <v>0</v>
      </c>
      <c r="G56" s="829">
        <f t="shared" si="3"/>
        <v>0</v>
      </c>
      <c r="H56" s="829">
        <f t="shared" si="3"/>
        <v>0</v>
      </c>
    </row>
    <row r="57" spans="1:8" ht="11.25" customHeight="1" x14ac:dyDescent="0.2">
      <c r="A57" s="733" t="s">
        <v>952</v>
      </c>
      <c r="B57" s="638">
        <v>0</v>
      </c>
      <c r="C57" s="638">
        <v>0</v>
      </c>
      <c r="D57" s="638">
        <v>0</v>
      </c>
      <c r="E57" s="638">
        <v>0</v>
      </c>
      <c r="F57" s="638">
        <v>0</v>
      </c>
      <c r="G57" s="638">
        <v>0</v>
      </c>
      <c r="H57" s="638">
        <v>0</v>
      </c>
    </row>
    <row r="58" spans="1:8" ht="11.25" customHeight="1" x14ac:dyDescent="0.2">
      <c r="A58" s="733" t="s">
        <v>953</v>
      </c>
      <c r="B58" s="638">
        <v>0</v>
      </c>
      <c r="C58" s="638">
        <v>0</v>
      </c>
      <c r="D58" s="638">
        <v>0</v>
      </c>
      <c r="E58" s="638">
        <v>0</v>
      </c>
      <c r="F58" s="638">
        <v>0</v>
      </c>
      <c r="G58" s="638">
        <v>0</v>
      </c>
      <c r="H58" s="638">
        <v>0</v>
      </c>
    </row>
    <row r="59" spans="1:8" ht="11.25" customHeight="1" x14ac:dyDescent="0.2">
      <c r="A59" s="733" t="s">
        <v>954</v>
      </c>
      <c r="B59" s="638">
        <v>0</v>
      </c>
      <c r="C59" s="638">
        <v>0</v>
      </c>
      <c r="D59" s="638">
        <v>0</v>
      </c>
      <c r="E59" s="638">
        <v>0</v>
      </c>
      <c r="F59" s="638">
        <v>0</v>
      </c>
      <c r="G59" s="638">
        <v>0</v>
      </c>
      <c r="H59" s="638">
        <v>0</v>
      </c>
    </row>
    <row r="60" spans="1:8" ht="11.25" customHeight="1" x14ac:dyDescent="0.2">
      <c r="A60" s="733" t="s">
        <v>955</v>
      </c>
      <c r="B60" s="638">
        <v>0</v>
      </c>
      <c r="C60" s="638">
        <v>0</v>
      </c>
      <c r="D60" s="638">
        <v>172833.23</v>
      </c>
      <c r="E60" s="638">
        <v>0</v>
      </c>
      <c r="F60" s="638">
        <v>172833.23</v>
      </c>
      <c r="G60" s="638">
        <v>0</v>
      </c>
      <c r="H60" s="638">
        <v>0</v>
      </c>
    </row>
    <row r="61" spans="1:8" ht="11.25" customHeight="1" x14ac:dyDescent="0.2">
      <c r="A61" s="732" t="s">
        <v>956</v>
      </c>
      <c r="B61" s="830">
        <f t="shared" ref="B61:H61" si="4">B54-B57-B58-B60</f>
        <v>1951380.44</v>
      </c>
      <c r="C61" s="830">
        <f t="shared" si="4"/>
        <v>324566.68</v>
      </c>
      <c r="D61" s="830">
        <f t="shared" si="4"/>
        <v>25281</v>
      </c>
      <c r="E61" s="830">
        <f t="shared" si="4"/>
        <v>133325.96</v>
      </c>
      <c r="F61" s="830">
        <f t="shared" si="4"/>
        <v>25581</v>
      </c>
      <c r="G61" s="830">
        <f t="shared" si="4"/>
        <v>191240.72</v>
      </c>
      <c r="H61" s="830">
        <f t="shared" si="4"/>
        <v>0</v>
      </c>
    </row>
    <row r="62" spans="1:8" ht="11.25" customHeight="1" x14ac:dyDescent="0.2">
      <c r="A62" s="732" t="s">
        <v>957</v>
      </c>
      <c r="B62" s="638"/>
      <c r="C62" s="831"/>
      <c r="D62" s="831"/>
      <c r="E62" s="831"/>
      <c r="F62" s="831"/>
      <c r="G62" s="831"/>
      <c r="H62" s="831"/>
    </row>
    <row r="63" spans="1:8" ht="11.25" customHeight="1" x14ac:dyDescent="0.2">
      <c r="A63" s="732" t="s">
        <v>958</v>
      </c>
      <c r="B63" s="638"/>
      <c r="C63" s="831"/>
      <c r="D63" s="831"/>
      <c r="E63" s="831"/>
      <c r="F63" s="831"/>
      <c r="G63" s="831"/>
      <c r="H63" s="831"/>
    </row>
    <row r="64" spans="1:8" ht="11.25" customHeight="1" x14ac:dyDescent="0.2">
      <c r="A64" s="832" t="s">
        <v>959</v>
      </c>
      <c r="B64" s="833">
        <f>B53+B61+B62+B63</f>
        <v>19306909.560000002</v>
      </c>
      <c r="C64" s="833">
        <f t="shared" ref="C64:H64" si="5">C53+C61+C62+C63</f>
        <v>19517420.419999998</v>
      </c>
      <c r="D64" s="833">
        <f t="shared" si="5"/>
        <v>10911783.649999999</v>
      </c>
      <c r="E64" s="833">
        <f t="shared" si="5"/>
        <v>17817622.079999998</v>
      </c>
      <c r="F64" s="833">
        <f t="shared" si="5"/>
        <v>9934881.0899999999</v>
      </c>
      <c r="G64" s="833">
        <f t="shared" si="5"/>
        <v>1699818.34</v>
      </c>
      <c r="H64" s="833">
        <f t="shared" si="5"/>
        <v>977202.56</v>
      </c>
    </row>
    <row r="65" spans="1:8" ht="11.25" customHeight="1" x14ac:dyDescent="0.2">
      <c r="A65" s="834"/>
      <c r="B65" s="828"/>
      <c r="C65" s="812"/>
      <c r="D65" s="809"/>
      <c r="F65" s="817"/>
      <c r="H65" s="817"/>
    </row>
    <row r="66" spans="1:8" ht="11.25" customHeight="1" x14ac:dyDescent="0.2">
      <c r="A66" s="832" t="s">
        <v>960</v>
      </c>
      <c r="B66" s="835">
        <f>B44-B64</f>
        <v>-1047523.5600000024</v>
      </c>
      <c r="C66" s="836">
        <f>$D44-C64</f>
        <v>-6927789.3899999987</v>
      </c>
      <c r="D66" s="837">
        <f>$F44-D64</f>
        <v>1107138.3600000013</v>
      </c>
      <c r="E66" s="836">
        <f>$D44-E64</f>
        <v>-5227991.0499999989</v>
      </c>
      <c r="F66" s="837">
        <f>$F44-F64</f>
        <v>2084040.92</v>
      </c>
      <c r="G66" s="836">
        <f>$D44-G64</f>
        <v>10889812.689999999</v>
      </c>
      <c r="H66" s="837">
        <f>$F44-H64</f>
        <v>11041719.449999999</v>
      </c>
    </row>
    <row r="67" spans="1:8" ht="11.25" customHeight="1" x14ac:dyDescent="0.2">
      <c r="A67" s="834"/>
      <c r="B67" s="828"/>
      <c r="C67" s="812"/>
      <c r="D67" s="809"/>
      <c r="F67" s="817"/>
      <c r="H67" s="817"/>
    </row>
    <row r="68" spans="1:8" ht="11.25" customHeight="1" x14ac:dyDescent="0.2">
      <c r="A68" s="832" t="s">
        <v>961</v>
      </c>
      <c r="B68" s="831"/>
      <c r="C68" s="714"/>
      <c r="D68" s="639"/>
      <c r="E68" s="640"/>
      <c r="F68" s="641"/>
      <c r="G68" s="641"/>
      <c r="H68" s="642"/>
    </row>
    <row r="69" spans="1:8" ht="11.25" customHeight="1" x14ac:dyDescent="0.2">
      <c r="A69" s="733"/>
      <c r="B69" s="798"/>
      <c r="C69" s="798"/>
      <c r="D69" s="838"/>
    </row>
    <row r="70" spans="1:8" ht="11.25" customHeight="1" x14ac:dyDescent="0.2">
      <c r="A70" s="1166" t="s">
        <v>905</v>
      </c>
      <c r="B70" s="1167"/>
      <c r="C70" s="1167"/>
      <c r="D70" s="1168"/>
      <c r="E70" s="1018" t="s">
        <v>906</v>
      </c>
      <c r="F70" s="1019"/>
      <c r="G70" s="1019"/>
      <c r="H70" s="1013"/>
    </row>
    <row r="71" spans="1:8" ht="11.25" customHeight="1" x14ac:dyDescent="0.2">
      <c r="A71" s="1169"/>
      <c r="B71" s="1170"/>
      <c r="C71" s="1170"/>
      <c r="D71" s="1171"/>
      <c r="E71" s="1001"/>
      <c r="F71" s="1002"/>
      <c r="G71" s="1002"/>
      <c r="H71" s="1003"/>
    </row>
    <row r="72" spans="1:8" ht="11.25" customHeight="1" x14ac:dyDescent="0.2">
      <c r="A72" s="839" t="s">
        <v>962</v>
      </c>
      <c r="B72" s="840"/>
      <c r="C72" s="841"/>
      <c r="D72" s="812"/>
      <c r="E72" s="1157">
        <v>1000000</v>
      </c>
      <c r="F72" s="1158"/>
      <c r="G72" s="1158"/>
      <c r="H72" s="1159"/>
    </row>
    <row r="73" spans="1:8" ht="13.5" customHeight="1" x14ac:dyDescent="0.2">
      <c r="A73" s="1152" t="s">
        <v>1054</v>
      </c>
      <c r="B73" s="1152"/>
      <c r="C73" s="1152"/>
      <c r="D73" s="1152"/>
      <c r="E73" s="1152"/>
      <c r="F73" s="1152"/>
      <c r="G73" s="1152"/>
      <c r="H73" s="1152"/>
    </row>
    <row r="74" spans="1:8" ht="11.25" customHeight="1" x14ac:dyDescent="0.2">
      <c r="A74" s="817"/>
      <c r="B74" s="817"/>
      <c r="D74" s="817"/>
    </row>
    <row r="76" spans="1:8" s="817" customFormat="1" ht="11.25" customHeight="1" x14ac:dyDescent="0.2">
      <c r="A76" s="816"/>
      <c r="B76" s="816"/>
      <c r="D76" s="816"/>
    </row>
  </sheetData>
  <sheetProtection password="C236" sheet="1" formatColumns="0" selectLockedCells="1"/>
  <mergeCells count="116">
    <mergeCell ref="F43:H43"/>
    <mergeCell ref="B43:C43"/>
    <mergeCell ref="A70:D71"/>
    <mergeCell ref="E70:H71"/>
    <mergeCell ref="C46:D46"/>
    <mergeCell ref="E46:F46"/>
    <mergeCell ref="G46:H46"/>
    <mergeCell ref="B36:C36"/>
    <mergeCell ref="D36:E36"/>
    <mergeCell ref="B35:C35"/>
    <mergeCell ref="A46:A48"/>
    <mergeCell ref="D43:E43"/>
    <mergeCell ref="E72:H72"/>
    <mergeCell ref="F44:H44"/>
    <mergeCell ref="D44:E44"/>
    <mergeCell ref="B44:C44"/>
    <mergeCell ref="B46:B48"/>
    <mergeCell ref="D34:E34"/>
    <mergeCell ref="F39:H39"/>
    <mergeCell ref="F40:H40"/>
    <mergeCell ref="B37:C37"/>
    <mergeCell ref="F37:H37"/>
    <mergeCell ref="B40:C40"/>
    <mergeCell ref="D40:E40"/>
    <mergeCell ref="D38:E38"/>
    <mergeCell ref="F36:H36"/>
    <mergeCell ref="F35:H35"/>
    <mergeCell ref="B32:C32"/>
    <mergeCell ref="D32:E32"/>
    <mergeCell ref="D35:E35"/>
    <mergeCell ref="F38:H38"/>
    <mergeCell ref="D37:E37"/>
    <mergeCell ref="B38:C38"/>
    <mergeCell ref="F32:H32"/>
    <mergeCell ref="B33:C33"/>
    <mergeCell ref="D33:E33"/>
    <mergeCell ref="B34:C34"/>
    <mergeCell ref="F42:H42"/>
    <mergeCell ref="F41:H41"/>
    <mergeCell ref="B42:C42"/>
    <mergeCell ref="D42:E42"/>
    <mergeCell ref="B28:C28"/>
    <mergeCell ref="D28:E28"/>
    <mergeCell ref="B29:C29"/>
    <mergeCell ref="D29:E29"/>
    <mergeCell ref="F33:H33"/>
    <mergeCell ref="F31:H31"/>
    <mergeCell ref="D25:E25"/>
    <mergeCell ref="F23:H23"/>
    <mergeCell ref="B41:C41"/>
    <mergeCell ref="D41:E41"/>
    <mergeCell ref="B39:C39"/>
    <mergeCell ref="D39:E39"/>
    <mergeCell ref="B30:C30"/>
    <mergeCell ref="D30:E30"/>
    <mergeCell ref="B31:C31"/>
    <mergeCell ref="D31:E31"/>
    <mergeCell ref="B23:C23"/>
    <mergeCell ref="D23:E23"/>
    <mergeCell ref="B26:C26"/>
    <mergeCell ref="D26:E26"/>
    <mergeCell ref="F26:H26"/>
    <mergeCell ref="B27:C27"/>
    <mergeCell ref="D27:E27"/>
    <mergeCell ref="B24:C24"/>
    <mergeCell ref="D24:E24"/>
    <mergeCell ref="B25:C25"/>
    <mergeCell ref="B16:C16"/>
    <mergeCell ref="D16:E16"/>
    <mergeCell ref="F16:H16"/>
    <mergeCell ref="B14:C14"/>
    <mergeCell ref="B22:C22"/>
    <mergeCell ref="D22:E22"/>
    <mergeCell ref="D14:E14"/>
    <mergeCell ref="F13:H13"/>
    <mergeCell ref="F14:H14"/>
    <mergeCell ref="B15:C15"/>
    <mergeCell ref="D15:E15"/>
    <mergeCell ref="F15:H15"/>
    <mergeCell ref="D10:H10"/>
    <mergeCell ref="D11:E11"/>
    <mergeCell ref="D12:E12"/>
    <mergeCell ref="F12:H12"/>
    <mergeCell ref="F11:H11"/>
    <mergeCell ref="B13:C13"/>
    <mergeCell ref="D13:E13"/>
    <mergeCell ref="F24:H24"/>
    <mergeCell ref="F25:H25"/>
    <mergeCell ref="F27:H27"/>
    <mergeCell ref="F28:H28"/>
    <mergeCell ref="A3:D3"/>
    <mergeCell ref="A4:D4"/>
    <mergeCell ref="A5:D5"/>
    <mergeCell ref="A6:D6"/>
    <mergeCell ref="A7:D7"/>
    <mergeCell ref="B10:C12"/>
    <mergeCell ref="D19:E19"/>
    <mergeCell ref="F19:H19"/>
    <mergeCell ref="F34:H34"/>
    <mergeCell ref="B20:C20"/>
    <mergeCell ref="D20:E20"/>
    <mergeCell ref="F20:H20"/>
    <mergeCell ref="B21:C21"/>
    <mergeCell ref="D21:E21"/>
    <mergeCell ref="F21:H21"/>
    <mergeCell ref="F22:H22"/>
    <mergeCell ref="F29:H29"/>
    <mergeCell ref="F30:H30"/>
    <mergeCell ref="A73:H73"/>
    <mergeCell ref="B17:C17"/>
    <mergeCell ref="D17:E17"/>
    <mergeCell ref="F17:H17"/>
    <mergeCell ref="B18:C18"/>
    <mergeCell ref="D18:E18"/>
    <mergeCell ref="F18:H18"/>
    <mergeCell ref="B19:C19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zoomScale="115" zoomScaleNormal="115" workbookViewId="0">
      <selection activeCell="C18" sqref="C18"/>
    </sheetView>
  </sheetViews>
  <sheetFormatPr defaultColWidth="3.28515625" defaultRowHeight="11.25" customHeight="1" x14ac:dyDescent="0.2"/>
  <cols>
    <col min="1" max="1" width="51" style="732" customWidth="1"/>
    <col min="2" max="2" width="10.85546875" style="732" customWidth="1"/>
    <col min="3" max="3" width="12.140625" style="732" customWidth="1"/>
    <col min="4" max="4" width="9" style="732" customWidth="1"/>
    <col min="5" max="5" width="10.42578125" style="732" customWidth="1"/>
    <col min="6" max="6" width="8.28515625" style="732" customWidth="1"/>
    <col min="7" max="7" width="10.85546875" style="732" customWidth="1"/>
    <col min="8" max="8" width="11.7109375" style="732" customWidth="1"/>
    <col min="9" max="9" width="11.28515625" style="732" customWidth="1"/>
    <col min="10" max="10" width="8.28515625" style="732" customWidth="1"/>
    <col min="11" max="11" width="11.28515625" style="732" customWidth="1"/>
    <col min="12" max="12" width="8.42578125" style="732" customWidth="1"/>
    <col min="13" max="13" width="12" style="493" customWidth="1"/>
    <col min="14" max="16384" width="3.28515625" style="493"/>
  </cols>
  <sheetData>
    <row r="1" spans="1:13" s="843" customFormat="1" ht="15.75" x14ac:dyDescent="0.25">
      <c r="A1" s="790" t="s">
        <v>460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</row>
    <row r="2" spans="1:13" ht="12.75" x14ac:dyDescent="0.2"/>
    <row r="3" spans="1:13" ht="12.75" x14ac:dyDescent="0.2">
      <c r="A3" s="1144" t="s">
        <v>1037</v>
      </c>
      <c r="B3" s="1144"/>
      <c r="C3" s="1144"/>
      <c r="D3" s="1144"/>
      <c r="E3" s="1144"/>
      <c r="F3" s="1144"/>
      <c r="G3" s="1144"/>
      <c r="H3" s="1144"/>
      <c r="I3" s="1144"/>
      <c r="J3" s="1144"/>
      <c r="K3" s="1144"/>
      <c r="L3" s="1144"/>
    </row>
    <row r="4" spans="1:13" ht="12.75" x14ac:dyDescent="0.2">
      <c r="A4" s="1007" t="s">
        <v>108</v>
      </c>
      <c r="B4" s="1007"/>
      <c r="C4" s="1007"/>
      <c r="D4" s="1007"/>
      <c r="E4" s="1007"/>
      <c r="F4" s="1007"/>
      <c r="G4" s="1007"/>
      <c r="H4" s="1007"/>
      <c r="I4" s="1007"/>
      <c r="J4" s="1007"/>
      <c r="K4" s="1007"/>
      <c r="L4" s="1007"/>
    </row>
    <row r="5" spans="1:13" ht="12.75" x14ac:dyDescent="0.2">
      <c r="A5" s="1006" t="s">
        <v>258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  <c r="L5" s="1006"/>
    </row>
    <row r="6" spans="1:13" ht="12.75" x14ac:dyDescent="0.2">
      <c r="A6" s="1007" t="s">
        <v>110</v>
      </c>
      <c r="B6" s="1007"/>
      <c r="C6" s="1007"/>
      <c r="D6" s="1007"/>
      <c r="E6" s="1007"/>
      <c r="F6" s="1007"/>
      <c r="G6" s="1007"/>
      <c r="H6" s="1007"/>
      <c r="I6" s="1007"/>
      <c r="J6" s="1007"/>
      <c r="K6" s="1007"/>
      <c r="L6" s="1007"/>
    </row>
    <row r="7" spans="1:13" ht="12.75" x14ac:dyDescent="0.2">
      <c r="A7" s="1144" t="s">
        <v>1038</v>
      </c>
      <c r="B7" s="1144"/>
      <c r="C7" s="1144"/>
      <c r="D7" s="1144"/>
      <c r="E7" s="1144"/>
      <c r="F7" s="1144"/>
      <c r="G7" s="1144"/>
      <c r="H7" s="1144"/>
      <c r="I7" s="1144"/>
      <c r="J7" s="1144"/>
      <c r="K7" s="1144"/>
      <c r="L7" s="1144"/>
    </row>
    <row r="8" spans="1:13" ht="12.75" x14ac:dyDescent="0.2">
      <c r="A8" s="721"/>
      <c r="B8" s="721"/>
      <c r="C8" s="493"/>
      <c r="D8" s="493"/>
      <c r="E8" s="493"/>
      <c r="F8" s="493"/>
      <c r="G8" s="493"/>
      <c r="H8" s="493"/>
      <c r="I8" s="493"/>
      <c r="J8" s="493"/>
      <c r="K8" s="493"/>
      <c r="L8" s="493"/>
    </row>
    <row r="9" spans="1:13" ht="12.75" x14ac:dyDescent="0.2">
      <c r="A9" s="730" t="s">
        <v>461</v>
      </c>
      <c r="B9" s="494"/>
      <c r="C9" s="493"/>
      <c r="D9" s="493"/>
      <c r="E9" s="493"/>
      <c r="F9" s="493"/>
      <c r="G9" s="493"/>
      <c r="H9" s="493"/>
      <c r="I9" s="493"/>
      <c r="J9" s="493"/>
      <c r="K9" s="493"/>
      <c r="L9" s="497"/>
      <c r="M9" s="497">
        <v>1</v>
      </c>
    </row>
    <row r="10" spans="1:13" ht="29.45" customHeight="1" x14ac:dyDescent="0.2">
      <c r="A10" s="1013" t="s">
        <v>260</v>
      </c>
      <c r="B10" s="1081" t="s">
        <v>704</v>
      </c>
      <c r="C10" s="1082"/>
      <c r="D10" s="1082"/>
      <c r="E10" s="1082"/>
      <c r="F10" s="1083"/>
      <c r="G10" s="1185" t="s">
        <v>421</v>
      </c>
      <c r="H10" s="1186"/>
      <c r="I10" s="1186"/>
      <c r="J10" s="1186"/>
      <c r="K10" s="1186"/>
      <c r="L10" s="1187"/>
      <c r="M10" s="1172" t="s">
        <v>697</v>
      </c>
    </row>
    <row r="11" spans="1:13" ht="12.75" x14ac:dyDescent="0.2">
      <c r="A11" s="1014"/>
      <c r="B11" s="1175" t="s">
        <v>259</v>
      </c>
      <c r="C11" s="1175"/>
      <c r="D11" s="1182" t="s">
        <v>262</v>
      </c>
      <c r="E11" s="1182" t="s">
        <v>261</v>
      </c>
      <c r="F11" s="1178" t="s">
        <v>659</v>
      </c>
      <c r="G11" s="1176" t="s">
        <v>259</v>
      </c>
      <c r="H11" s="1177"/>
      <c r="I11" s="1182" t="s">
        <v>660</v>
      </c>
      <c r="J11" s="1182" t="s">
        <v>262</v>
      </c>
      <c r="K11" s="844"/>
      <c r="L11" s="1178" t="s">
        <v>659</v>
      </c>
      <c r="M11" s="1173"/>
    </row>
    <row r="12" spans="1:13" ht="12.75" x14ac:dyDescent="0.2">
      <c r="A12" s="1014"/>
      <c r="B12" s="1172" t="s">
        <v>1021</v>
      </c>
      <c r="C12" s="1172" t="s">
        <v>1022</v>
      </c>
      <c r="D12" s="1183"/>
      <c r="E12" s="1183"/>
      <c r="F12" s="1179"/>
      <c r="G12" s="1172" t="s">
        <v>1021</v>
      </c>
      <c r="H12" s="1172" t="s">
        <v>1022</v>
      </c>
      <c r="I12" s="1183"/>
      <c r="J12" s="1183"/>
      <c r="K12" s="845"/>
      <c r="L12" s="1179"/>
      <c r="M12" s="1173"/>
    </row>
    <row r="13" spans="1:13" ht="12.75" x14ac:dyDescent="0.2">
      <c r="A13" s="1014"/>
      <c r="B13" s="1173"/>
      <c r="C13" s="1173"/>
      <c r="D13" s="1183"/>
      <c r="E13" s="1183"/>
      <c r="F13" s="1179"/>
      <c r="G13" s="1173"/>
      <c r="H13" s="1173"/>
      <c r="I13" s="1183"/>
      <c r="J13" s="1183"/>
      <c r="K13" s="846" t="s">
        <v>261</v>
      </c>
      <c r="L13" s="1179"/>
      <c r="M13" s="1173"/>
    </row>
    <row r="14" spans="1:13" ht="12.75" x14ac:dyDescent="0.2">
      <c r="A14" s="1014"/>
      <c r="B14" s="1173"/>
      <c r="C14" s="1180">
        <v>2014</v>
      </c>
      <c r="D14" s="1183"/>
      <c r="E14" s="1183"/>
      <c r="F14" s="1179"/>
      <c r="G14" s="1173"/>
      <c r="H14" s="1173">
        <f>+C14</f>
        <v>2014</v>
      </c>
      <c r="I14" s="1183"/>
      <c r="J14" s="1183"/>
      <c r="K14" s="845"/>
      <c r="L14" s="1179"/>
      <c r="M14" s="1173"/>
    </row>
    <row r="15" spans="1:13" s="849" customFormat="1" ht="12.75" x14ac:dyDescent="0.2">
      <c r="A15" s="1003"/>
      <c r="B15" s="1174"/>
      <c r="C15" s="1181"/>
      <c r="D15" s="1184"/>
      <c r="E15" s="1184"/>
      <c r="F15" s="847" t="s">
        <v>119</v>
      </c>
      <c r="G15" s="1174"/>
      <c r="H15" s="1174"/>
      <c r="I15" s="1184"/>
      <c r="J15" s="1184"/>
      <c r="K15" s="848"/>
      <c r="L15" s="847" t="s">
        <v>120</v>
      </c>
      <c r="M15" s="1174"/>
    </row>
    <row r="16" spans="1:13" ht="12.75" x14ac:dyDescent="0.2">
      <c r="A16" s="721" t="s">
        <v>104</v>
      </c>
      <c r="B16" s="850">
        <f>B18+B20+B22+B24</f>
        <v>0</v>
      </c>
      <c r="C16" s="850">
        <f t="shared" ref="C16:M16" si="0">C18+C20+C22+C24</f>
        <v>0</v>
      </c>
      <c r="D16" s="850">
        <f t="shared" si="0"/>
        <v>0</v>
      </c>
      <c r="E16" s="850">
        <f t="shared" si="0"/>
        <v>0</v>
      </c>
      <c r="F16" s="850">
        <f t="shared" si="0"/>
        <v>0</v>
      </c>
      <c r="G16" s="850">
        <f t="shared" si="0"/>
        <v>0</v>
      </c>
      <c r="H16" s="850">
        <f t="shared" si="0"/>
        <v>0</v>
      </c>
      <c r="I16" s="850">
        <f t="shared" si="0"/>
        <v>0</v>
      </c>
      <c r="J16" s="850">
        <f t="shared" si="0"/>
        <v>0</v>
      </c>
      <c r="K16" s="850">
        <f t="shared" si="0"/>
        <v>0</v>
      </c>
      <c r="L16" s="850">
        <f t="shared" si="0"/>
        <v>0</v>
      </c>
      <c r="M16" s="850">
        <f t="shared" si="0"/>
        <v>0</v>
      </c>
    </row>
    <row r="17" spans="1:13" ht="12.75" x14ac:dyDescent="0.2">
      <c r="A17" s="721"/>
      <c r="B17" s="851"/>
      <c r="C17" s="852"/>
      <c r="D17" s="852"/>
      <c r="E17" s="852"/>
      <c r="F17" s="852"/>
      <c r="G17" s="852"/>
      <c r="H17" s="852"/>
      <c r="I17" s="852"/>
      <c r="J17" s="852"/>
      <c r="K17" s="853"/>
      <c r="L17" s="853"/>
      <c r="M17" s="854"/>
    </row>
    <row r="18" spans="1:13" ht="12.75" x14ac:dyDescent="0.2">
      <c r="A18" s="721" t="s">
        <v>703</v>
      </c>
      <c r="B18" s="631"/>
      <c r="C18" s="632"/>
      <c r="D18" s="632"/>
      <c r="E18" s="632"/>
      <c r="F18" s="632"/>
      <c r="G18" s="632"/>
      <c r="H18" s="632"/>
      <c r="I18" s="632"/>
      <c r="J18" s="632"/>
      <c r="K18" s="460"/>
      <c r="L18" s="460">
        <v>0</v>
      </c>
      <c r="M18" s="850">
        <f>F18+L18</f>
        <v>0</v>
      </c>
    </row>
    <row r="19" spans="1:13" ht="12.75" x14ac:dyDescent="0.2">
      <c r="A19" s="721"/>
      <c r="B19" s="851"/>
      <c r="C19" s="852"/>
      <c r="D19" s="852"/>
      <c r="E19" s="852"/>
      <c r="F19" s="852"/>
      <c r="G19" s="852"/>
      <c r="H19" s="852"/>
      <c r="I19" s="852"/>
      <c r="J19" s="852"/>
      <c r="K19" s="853"/>
      <c r="L19" s="853"/>
      <c r="M19" s="854"/>
    </row>
    <row r="20" spans="1:13" ht="12.75" x14ac:dyDescent="0.2">
      <c r="A20" s="721" t="s">
        <v>705</v>
      </c>
      <c r="B20" s="631"/>
      <c r="C20" s="632"/>
      <c r="D20" s="632"/>
      <c r="E20" s="632"/>
      <c r="F20" s="632"/>
      <c r="G20" s="632"/>
      <c r="H20" s="632"/>
      <c r="I20" s="632"/>
      <c r="J20" s="632"/>
      <c r="K20" s="460"/>
      <c r="L20" s="460"/>
      <c r="M20" s="850">
        <f>F20+L20</f>
        <v>0</v>
      </c>
    </row>
    <row r="21" spans="1:13" ht="12.75" x14ac:dyDescent="0.2">
      <c r="A21" s="721"/>
      <c r="B21" s="855"/>
      <c r="C21" s="856"/>
      <c r="D21" s="857"/>
      <c r="E21" s="857"/>
      <c r="F21" s="856"/>
      <c r="G21" s="858"/>
      <c r="H21" s="858"/>
      <c r="I21" s="858"/>
      <c r="J21" s="858"/>
      <c r="K21" s="858"/>
      <c r="L21" s="858"/>
      <c r="M21" s="854"/>
    </row>
    <row r="22" spans="1:13" ht="12.75" x14ac:dyDescent="0.2">
      <c r="A22" s="721" t="s">
        <v>706</v>
      </c>
      <c r="B22" s="631"/>
      <c r="C22" s="632"/>
      <c r="D22" s="632"/>
      <c r="E22" s="632"/>
      <c r="F22" s="632"/>
      <c r="G22" s="632"/>
      <c r="H22" s="632"/>
      <c r="I22" s="632"/>
      <c r="J22" s="632"/>
      <c r="K22" s="460">
        <v>0</v>
      </c>
      <c r="L22" s="460">
        <v>0</v>
      </c>
      <c r="M22" s="850">
        <f>F22+L22</f>
        <v>0</v>
      </c>
    </row>
    <row r="23" spans="1:13" ht="12.75" x14ac:dyDescent="0.2">
      <c r="A23" s="721"/>
      <c r="B23" s="851"/>
      <c r="C23" s="852"/>
      <c r="D23" s="852"/>
      <c r="E23" s="852"/>
      <c r="F23" s="852"/>
      <c r="G23" s="852"/>
      <c r="H23" s="852"/>
      <c r="I23" s="852"/>
      <c r="J23" s="852"/>
      <c r="K23" s="853"/>
      <c r="L23" s="853"/>
      <c r="M23" s="854"/>
    </row>
    <row r="24" spans="1:13" ht="12.75" x14ac:dyDescent="0.2">
      <c r="A24" s="721" t="s">
        <v>276</v>
      </c>
      <c r="B24" s="631" t="s">
        <v>1055</v>
      </c>
      <c r="C24" s="632">
        <v>0</v>
      </c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32">
        <v>0</v>
      </c>
      <c r="K24" s="460">
        <v>0</v>
      </c>
      <c r="L24" s="460">
        <v>0</v>
      </c>
      <c r="M24" s="850">
        <f>F24+L24</f>
        <v>0</v>
      </c>
    </row>
    <row r="25" spans="1:13" ht="12.75" x14ac:dyDescent="0.2">
      <c r="A25" s="721"/>
      <c r="B25" s="851"/>
      <c r="C25" s="852"/>
      <c r="D25" s="852"/>
      <c r="E25" s="852"/>
      <c r="F25" s="852"/>
      <c r="G25" s="852"/>
      <c r="H25" s="852"/>
      <c r="I25" s="852"/>
      <c r="J25" s="852"/>
      <c r="K25" s="853"/>
      <c r="L25" s="853"/>
      <c r="M25" s="854"/>
    </row>
    <row r="26" spans="1:13" ht="12.75" x14ac:dyDescent="0.2">
      <c r="A26" s="721" t="s">
        <v>105</v>
      </c>
      <c r="B26" s="631" t="s">
        <v>1055</v>
      </c>
      <c r="C26" s="632">
        <v>0</v>
      </c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460">
        <v>0</v>
      </c>
      <c r="L26" s="460">
        <v>0</v>
      </c>
      <c r="M26" s="850">
        <f>F26+L26</f>
        <v>0</v>
      </c>
    </row>
    <row r="27" spans="1:13" ht="12.75" x14ac:dyDescent="0.2">
      <c r="A27" s="493"/>
      <c r="B27" s="854"/>
      <c r="C27" s="852"/>
      <c r="D27" s="852"/>
      <c r="E27" s="852"/>
      <c r="F27" s="852"/>
      <c r="G27" s="852"/>
      <c r="H27" s="852"/>
      <c r="I27" s="852"/>
      <c r="J27" s="852"/>
      <c r="K27" s="853"/>
      <c r="L27" s="853"/>
      <c r="M27" s="854"/>
    </row>
    <row r="28" spans="1:13" ht="12.75" x14ac:dyDescent="0.2">
      <c r="A28" s="507" t="s">
        <v>265</v>
      </c>
      <c r="B28" s="859">
        <f>B16+B26</f>
        <v>0</v>
      </c>
      <c r="C28" s="859">
        <f>C16+C26</f>
        <v>0</v>
      </c>
      <c r="D28" s="859">
        <f>D16+D26</f>
        <v>0</v>
      </c>
      <c r="E28" s="859">
        <f t="shared" ref="E28:M28" si="1">E16+E26</f>
        <v>0</v>
      </c>
      <c r="F28" s="859">
        <f t="shared" si="1"/>
        <v>0</v>
      </c>
      <c r="G28" s="859">
        <f t="shared" si="1"/>
        <v>0</v>
      </c>
      <c r="H28" s="859">
        <f t="shared" si="1"/>
        <v>0</v>
      </c>
      <c r="I28" s="859">
        <f t="shared" si="1"/>
        <v>0</v>
      </c>
      <c r="J28" s="859">
        <f t="shared" si="1"/>
        <v>0</v>
      </c>
      <c r="K28" s="859">
        <f t="shared" si="1"/>
        <v>0</v>
      </c>
      <c r="L28" s="859">
        <f t="shared" si="1"/>
        <v>0</v>
      </c>
      <c r="M28" s="860">
        <f t="shared" si="1"/>
        <v>0</v>
      </c>
    </row>
    <row r="29" spans="1:13" ht="12.75" x14ac:dyDescent="0.2">
      <c r="A29" s="633" t="s">
        <v>1056</v>
      </c>
      <c r="B29" s="493"/>
      <c r="C29" s="493"/>
      <c r="D29" s="493"/>
      <c r="E29" s="493"/>
      <c r="F29" s="493"/>
      <c r="G29" s="493"/>
      <c r="H29" s="493"/>
      <c r="I29" s="493"/>
      <c r="J29" s="493"/>
      <c r="K29" s="493"/>
      <c r="L29" s="861"/>
    </row>
    <row r="30" spans="1:13" ht="11.25" customHeight="1" x14ac:dyDescent="0.2">
      <c r="A30" s="733"/>
    </row>
  </sheetData>
  <sheetProtection password="C236" sheet="1" formatColumns="0" selectLockedCells="1"/>
  <mergeCells count="23">
    <mergeCell ref="B12:B15"/>
    <mergeCell ref="C12:C13"/>
    <mergeCell ref="A10:A15"/>
    <mergeCell ref="J11:J15"/>
    <mergeCell ref="I11:I15"/>
    <mergeCell ref="B10:F10"/>
    <mergeCell ref="G10:L10"/>
    <mergeCell ref="H12:H13"/>
    <mergeCell ref="C14:C15"/>
    <mergeCell ref="F11:F14"/>
    <mergeCell ref="E11:E15"/>
    <mergeCell ref="D11:D15"/>
    <mergeCell ref="H14:H15"/>
    <mergeCell ref="A3:L3"/>
    <mergeCell ref="A4:L4"/>
    <mergeCell ref="A5:L5"/>
    <mergeCell ref="A6:L6"/>
    <mergeCell ref="A7:L7"/>
    <mergeCell ref="M10:M15"/>
    <mergeCell ref="B11:C11"/>
    <mergeCell ref="G11:H11"/>
    <mergeCell ref="L11:L14"/>
    <mergeCell ref="G12:G15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3" zoomScaleNormal="100" workbookViewId="0">
      <selection activeCell="A3" sqref="A3:F3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73" t="s">
        <v>843</v>
      </c>
      <c r="B1" s="1273"/>
      <c r="C1" s="1273"/>
      <c r="D1" s="1273"/>
      <c r="E1" s="1273"/>
      <c r="F1" s="1273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74" t="s">
        <v>1037</v>
      </c>
      <c r="B3" s="1274"/>
      <c r="C3" s="1274"/>
      <c r="D3" s="1274"/>
      <c r="E3" s="1274"/>
      <c r="F3" s="1274"/>
    </row>
    <row r="4" spans="1:9" s="100" customFormat="1" ht="12.75" x14ac:dyDescent="0.2">
      <c r="A4" s="1275" t="s">
        <v>108</v>
      </c>
      <c r="B4" s="1275"/>
      <c r="C4" s="1275"/>
      <c r="D4" s="1275"/>
      <c r="E4" s="1275"/>
      <c r="F4" s="1275"/>
    </row>
    <row r="5" spans="1:9" s="100" customFormat="1" ht="12.75" x14ac:dyDescent="0.2">
      <c r="A5" s="1276" t="s">
        <v>277</v>
      </c>
      <c r="B5" s="1276"/>
      <c r="C5" s="1276"/>
      <c r="D5" s="1276"/>
      <c r="E5" s="1276"/>
      <c r="F5" s="1276"/>
    </row>
    <row r="6" spans="1:9" s="100" customFormat="1" ht="12.75" x14ac:dyDescent="0.2">
      <c r="A6" s="1275" t="s">
        <v>110</v>
      </c>
      <c r="B6" s="1275"/>
      <c r="C6" s="1275"/>
      <c r="D6" s="1275"/>
      <c r="E6" s="1275"/>
      <c r="F6" s="1275"/>
    </row>
    <row r="7" spans="1:9" s="100" customFormat="1" ht="12.75" x14ac:dyDescent="0.2">
      <c r="A7" s="1277" t="s">
        <v>1038</v>
      </c>
      <c r="B7" s="1277"/>
      <c r="C7" s="1277"/>
      <c r="D7" s="1277"/>
      <c r="E7" s="1277"/>
      <c r="F7" s="1277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842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78" t="s">
        <v>202</v>
      </c>
      <c r="B10" s="1278"/>
      <c r="C10" s="1278"/>
      <c r="D10" s="1278"/>
      <c r="E10" s="1278"/>
      <c r="F10" s="1278"/>
      <c r="G10" s="1278"/>
      <c r="H10" s="1278"/>
    </row>
    <row r="11" spans="1:9" s="100" customFormat="1" ht="12.75" x14ac:dyDescent="0.2">
      <c r="A11" s="103"/>
      <c r="B11" s="1205" t="s">
        <v>656</v>
      </c>
      <c r="C11" s="1207"/>
      <c r="D11" s="1205" t="s">
        <v>286</v>
      </c>
      <c r="E11" s="1207"/>
      <c r="F11" s="1221" t="s">
        <v>112</v>
      </c>
      <c r="G11" s="1222"/>
      <c r="H11" s="1222"/>
    </row>
    <row r="12" spans="1:9" s="100" customFormat="1" ht="12.75" x14ac:dyDescent="0.2">
      <c r="A12" s="192" t="s">
        <v>425</v>
      </c>
      <c r="B12" s="1208"/>
      <c r="C12" s="1210"/>
      <c r="D12" s="1208"/>
      <c r="E12" s="1210"/>
      <c r="F12" s="1263" t="s">
        <v>118</v>
      </c>
      <c r="G12" s="1264"/>
      <c r="H12" s="210" t="s">
        <v>117</v>
      </c>
    </row>
    <row r="13" spans="1:9" s="100" customFormat="1" ht="12.75" x14ac:dyDescent="0.2">
      <c r="A13" s="106"/>
      <c r="B13" s="1211"/>
      <c r="C13" s="1213"/>
      <c r="D13" s="1248" t="s">
        <v>119</v>
      </c>
      <c r="E13" s="1249"/>
      <c r="F13" s="1248" t="s">
        <v>120</v>
      </c>
      <c r="G13" s="1249"/>
      <c r="H13" s="367" t="s">
        <v>203</v>
      </c>
    </row>
    <row r="14" spans="1:9" s="100" customFormat="1" ht="12.75" x14ac:dyDescent="0.2">
      <c r="A14" s="148" t="s">
        <v>204</v>
      </c>
      <c r="B14" s="1279">
        <f>B15+B21+B27+B33+B39</f>
        <v>224000</v>
      </c>
      <c r="C14" s="1280"/>
      <c r="D14" s="1279">
        <f>D15+D21+D27+D33+D39</f>
        <v>224000</v>
      </c>
      <c r="E14" s="1280"/>
      <c r="F14" s="1279">
        <f>F15+F21+F27+F33+F39</f>
        <v>358408.8</v>
      </c>
      <c r="G14" s="1280"/>
      <c r="H14" s="521">
        <f>IF(D14="",0,IF(D14=0,0,F14/D14))</f>
        <v>1.6000392857142856</v>
      </c>
      <c r="I14" s="142"/>
    </row>
    <row r="15" spans="1:9" s="100" customFormat="1" ht="12.75" x14ac:dyDescent="0.2">
      <c r="A15" s="204" t="s">
        <v>841</v>
      </c>
      <c r="B15" s="1269">
        <f>SUM(B16:C20)</f>
        <v>4000</v>
      </c>
      <c r="C15" s="1270"/>
      <c r="D15" s="1269">
        <f>SUM(D16:E20)</f>
        <v>4000</v>
      </c>
      <c r="E15" s="1270"/>
      <c r="F15" s="1269">
        <f>SUM(F16:G20)</f>
        <v>120</v>
      </c>
      <c r="G15" s="1270"/>
      <c r="H15" s="521">
        <f t="shared" ref="H15:H56" si="0">IF(D15="",0,IF(D15=0,0,F15/D15))</f>
        <v>0.03</v>
      </c>
    </row>
    <row r="16" spans="1:9" s="100" customFormat="1" ht="12.75" x14ac:dyDescent="0.2">
      <c r="A16" s="204" t="s">
        <v>840</v>
      </c>
      <c r="B16" s="1099">
        <v>4000</v>
      </c>
      <c r="C16" s="1100"/>
      <c r="D16" s="1099">
        <v>4000</v>
      </c>
      <c r="E16" s="1100"/>
      <c r="F16" s="1099">
        <v>120</v>
      </c>
      <c r="G16" s="1100"/>
      <c r="H16" s="521">
        <f t="shared" si="0"/>
        <v>0.03</v>
      </c>
    </row>
    <row r="17" spans="1:8" s="100" customFormat="1" ht="12.75" x14ac:dyDescent="0.2">
      <c r="A17" s="204" t="s">
        <v>839</v>
      </c>
      <c r="B17" s="1099">
        <v>0</v>
      </c>
      <c r="C17" s="1100"/>
      <c r="D17" s="1099">
        <v>0</v>
      </c>
      <c r="E17" s="1100"/>
      <c r="F17" s="1099">
        <v>0</v>
      </c>
      <c r="G17" s="1100"/>
      <c r="H17" s="521">
        <f t="shared" si="0"/>
        <v>0</v>
      </c>
    </row>
    <row r="18" spans="1:8" s="100" customFormat="1" ht="12.75" x14ac:dyDescent="0.2">
      <c r="A18" s="204" t="s">
        <v>838</v>
      </c>
      <c r="B18" s="1099">
        <v>0</v>
      </c>
      <c r="C18" s="1100"/>
      <c r="D18" s="1099">
        <v>0</v>
      </c>
      <c r="E18" s="1100"/>
      <c r="F18" s="1099">
        <v>0</v>
      </c>
      <c r="G18" s="1100"/>
      <c r="H18" s="521">
        <f t="shared" si="0"/>
        <v>0</v>
      </c>
    </row>
    <row r="19" spans="1:8" s="100" customFormat="1" ht="13.5" customHeight="1" x14ac:dyDescent="0.2">
      <c r="A19" s="204" t="s">
        <v>837</v>
      </c>
      <c r="B19" s="1099">
        <v>0</v>
      </c>
      <c r="C19" s="1100"/>
      <c r="D19" s="1099">
        <v>0</v>
      </c>
      <c r="E19" s="1100"/>
      <c r="F19" s="1099">
        <v>0</v>
      </c>
      <c r="G19" s="1100"/>
      <c r="H19" s="521">
        <f t="shared" si="0"/>
        <v>0</v>
      </c>
    </row>
    <row r="20" spans="1:8" s="100" customFormat="1" ht="12.75" x14ac:dyDescent="0.2">
      <c r="A20" s="204" t="s">
        <v>836</v>
      </c>
      <c r="B20" s="1099">
        <v>0</v>
      </c>
      <c r="C20" s="1100"/>
      <c r="D20" s="1099">
        <v>0</v>
      </c>
      <c r="E20" s="1100"/>
      <c r="F20" s="1099">
        <v>0</v>
      </c>
      <c r="G20" s="1100"/>
      <c r="H20" s="521">
        <f t="shared" si="0"/>
        <v>0</v>
      </c>
    </row>
    <row r="21" spans="1:8" s="100" customFormat="1" ht="12.75" x14ac:dyDescent="0.2">
      <c r="A21" s="204" t="s">
        <v>835</v>
      </c>
      <c r="B21" s="1269">
        <f>SUM(B22:C26)</f>
        <v>25000</v>
      </c>
      <c r="C21" s="1270"/>
      <c r="D21" s="1269">
        <f>SUM(D22:E26)</f>
        <v>25000</v>
      </c>
      <c r="E21" s="1270"/>
      <c r="F21" s="1269">
        <f>SUM(F22:G26)</f>
        <v>24735.919999999998</v>
      </c>
      <c r="G21" s="1270"/>
      <c r="H21" s="521">
        <f t="shared" si="0"/>
        <v>0.98943679999999989</v>
      </c>
    </row>
    <row r="22" spans="1:8" s="100" customFormat="1" ht="12.75" x14ac:dyDescent="0.2">
      <c r="A22" s="204" t="s">
        <v>834</v>
      </c>
      <c r="B22" s="1099">
        <v>25000</v>
      </c>
      <c r="C22" s="1100"/>
      <c r="D22" s="1099">
        <v>25000</v>
      </c>
      <c r="E22" s="1100"/>
      <c r="F22" s="1099">
        <v>24735.919999999998</v>
      </c>
      <c r="G22" s="1100"/>
      <c r="H22" s="521">
        <f t="shared" si="0"/>
        <v>0.98943679999999989</v>
      </c>
    </row>
    <row r="23" spans="1:8" s="100" customFormat="1" ht="12.75" x14ac:dyDescent="0.2">
      <c r="A23" s="204" t="s">
        <v>833</v>
      </c>
      <c r="B23" s="1099">
        <v>0</v>
      </c>
      <c r="C23" s="1100"/>
      <c r="D23" s="1099">
        <v>0</v>
      </c>
      <c r="E23" s="1100"/>
      <c r="F23" s="1099">
        <v>0</v>
      </c>
      <c r="G23" s="1100"/>
      <c r="H23" s="521">
        <f t="shared" si="0"/>
        <v>0</v>
      </c>
    </row>
    <row r="24" spans="1:8" s="100" customFormat="1" ht="12.75" x14ac:dyDescent="0.2">
      <c r="A24" s="204" t="s">
        <v>832</v>
      </c>
      <c r="B24" s="1099">
        <v>0</v>
      </c>
      <c r="C24" s="1100"/>
      <c r="D24" s="1099">
        <v>0</v>
      </c>
      <c r="E24" s="1100"/>
      <c r="F24" s="1099">
        <v>0</v>
      </c>
      <c r="G24" s="1100"/>
      <c r="H24" s="521">
        <f t="shared" si="0"/>
        <v>0</v>
      </c>
    </row>
    <row r="25" spans="1:8" s="100" customFormat="1" ht="13.5" customHeight="1" x14ac:dyDescent="0.2">
      <c r="A25" s="204" t="s">
        <v>831</v>
      </c>
      <c r="B25" s="1099">
        <v>0</v>
      </c>
      <c r="C25" s="1100"/>
      <c r="D25" s="1099">
        <v>0</v>
      </c>
      <c r="E25" s="1100"/>
      <c r="F25" s="1099">
        <v>0</v>
      </c>
      <c r="G25" s="1100"/>
      <c r="H25" s="521">
        <f t="shared" si="0"/>
        <v>0</v>
      </c>
    </row>
    <row r="26" spans="1:8" s="100" customFormat="1" ht="12.75" x14ac:dyDescent="0.2">
      <c r="A26" s="204" t="s">
        <v>830</v>
      </c>
      <c r="B26" s="1099">
        <v>0</v>
      </c>
      <c r="C26" s="1100"/>
      <c r="D26" s="1099">
        <v>0</v>
      </c>
      <c r="E26" s="1100"/>
      <c r="F26" s="1099">
        <v>0</v>
      </c>
      <c r="G26" s="1100"/>
      <c r="H26" s="521">
        <f t="shared" si="0"/>
        <v>0</v>
      </c>
    </row>
    <row r="27" spans="1:8" s="100" customFormat="1" ht="12.75" x14ac:dyDescent="0.2">
      <c r="A27" s="204" t="s">
        <v>829</v>
      </c>
      <c r="B27" s="1269">
        <f>SUM(B28:C32)</f>
        <v>95000</v>
      </c>
      <c r="C27" s="1270"/>
      <c r="D27" s="1269">
        <f>SUM(D28:E32)</f>
        <v>95000</v>
      </c>
      <c r="E27" s="1270"/>
      <c r="F27" s="1269">
        <f>SUM(F28:G32)</f>
        <v>158613.89000000001</v>
      </c>
      <c r="G27" s="1270"/>
      <c r="H27" s="521">
        <f t="shared" si="0"/>
        <v>1.6696198947368424</v>
      </c>
    </row>
    <row r="28" spans="1:8" s="100" customFormat="1" ht="12.75" x14ac:dyDescent="0.2">
      <c r="A28" s="204" t="s">
        <v>828</v>
      </c>
      <c r="B28" s="1099">
        <v>95000</v>
      </c>
      <c r="C28" s="1100"/>
      <c r="D28" s="1099">
        <v>95000</v>
      </c>
      <c r="E28" s="1100"/>
      <c r="F28" s="1099">
        <v>158613.89000000001</v>
      </c>
      <c r="G28" s="1100"/>
      <c r="H28" s="521">
        <f t="shared" si="0"/>
        <v>1.6696198947368424</v>
      </c>
    </row>
    <row r="29" spans="1:8" s="100" customFormat="1" ht="12.75" x14ac:dyDescent="0.2">
      <c r="A29" s="204" t="s">
        <v>827</v>
      </c>
      <c r="B29" s="1099">
        <v>0</v>
      </c>
      <c r="C29" s="1100"/>
      <c r="D29" s="1099">
        <v>0</v>
      </c>
      <c r="E29" s="1100"/>
      <c r="F29" s="1099">
        <v>0</v>
      </c>
      <c r="G29" s="1100"/>
      <c r="H29" s="521">
        <f t="shared" si="0"/>
        <v>0</v>
      </c>
    </row>
    <row r="30" spans="1:8" s="100" customFormat="1" ht="12.75" x14ac:dyDescent="0.2">
      <c r="A30" s="204" t="s">
        <v>826</v>
      </c>
      <c r="B30" s="1099">
        <v>0</v>
      </c>
      <c r="C30" s="1100"/>
      <c r="D30" s="1099">
        <v>0</v>
      </c>
      <c r="E30" s="1100"/>
      <c r="F30" s="1099">
        <v>0</v>
      </c>
      <c r="G30" s="1100"/>
      <c r="H30" s="521">
        <f t="shared" si="0"/>
        <v>0</v>
      </c>
    </row>
    <row r="31" spans="1:8" s="100" customFormat="1" ht="11.25" customHeight="1" x14ac:dyDescent="0.2">
      <c r="A31" s="204" t="s">
        <v>825</v>
      </c>
      <c r="B31" s="1099">
        <v>0</v>
      </c>
      <c r="C31" s="1100"/>
      <c r="D31" s="1099">
        <v>0</v>
      </c>
      <c r="E31" s="1100"/>
      <c r="F31" s="1099">
        <v>0</v>
      </c>
      <c r="G31" s="1100"/>
      <c r="H31" s="521">
        <f t="shared" si="0"/>
        <v>0</v>
      </c>
    </row>
    <row r="32" spans="1:8" s="100" customFormat="1" ht="12.75" x14ac:dyDescent="0.2">
      <c r="A32" s="204" t="s">
        <v>824</v>
      </c>
      <c r="B32" s="1099">
        <v>0</v>
      </c>
      <c r="C32" s="1100"/>
      <c r="D32" s="1099">
        <v>0</v>
      </c>
      <c r="E32" s="1100"/>
      <c r="F32" s="1099">
        <v>0</v>
      </c>
      <c r="G32" s="1100"/>
      <c r="H32" s="521">
        <f t="shared" si="0"/>
        <v>0</v>
      </c>
    </row>
    <row r="33" spans="1:58" s="100" customFormat="1" ht="12.75" x14ac:dyDescent="0.2">
      <c r="A33" s="148" t="s">
        <v>823</v>
      </c>
      <c r="B33" s="1269">
        <f>SUM(B34:C38)</f>
        <v>100000</v>
      </c>
      <c r="C33" s="1270"/>
      <c r="D33" s="1269">
        <f>SUM(D34:E38)</f>
        <v>100000</v>
      </c>
      <c r="E33" s="1270"/>
      <c r="F33" s="1269">
        <f>SUM(F34:G38)</f>
        <v>174938.99</v>
      </c>
      <c r="G33" s="1270"/>
      <c r="H33" s="521">
        <f t="shared" si="0"/>
        <v>1.7493898999999999</v>
      </c>
    </row>
    <row r="34" spans="1:58" s="100" customFormat="1" ht="12.75" x14ac:dyDescent="0.2">
      <c r="A34" s="204" t="s">
        <v>822</v>
      </c>
      <c r="B34" s="1099">
        <v>100000</v>
      </c>
      <c r="C34" s="1100"/>
      <c r="D34" s="1099">
        <v>100000</v>
      </c>
      <c r="E34" s="1100"/>
      <c r="F34" s="1099">
        <v>174938.99</v>
      </c>
      <c r="G34" s="1100"/>
      <c r="H34" s="521">
        <f t="shared" si="0"/>
        <v>1.7493898999999999</v>
      </c>
    </row>
    <row r="35" spans="1:58" s="100" customFormat="1" ht="12.75" x14ac:dyDescent="0.2">
      <c r="A35" s="204" t="s">
        <v>821</v>
      </c>
      <c r="B35" s="1099">
        <v>0</v>
      </c>
      <c r="C35" s="1100"/>
      <c r="D35" s="1099">
        <v>0</v>
      </c>
      <c r="E35" s="1100"/>
      <c r="F35" s="1099">
        <v>0</v>
      </c>
      <c r="G35" s="1100"/>
      <c r="H35" s="521">
        <f t="shared" si="0"/>
        <v>0</v>
      </c>
    </row>
    <row r="36" spans="1:58" s="100" customFormat="1" ht="12.75" x14ac:dyDescent="0.2">
      <c r="A36" s="204" t="s">
        <v>820</v>
      </c>
      <c r="B36" s="1099">
        <v>0</v>
      </c>
      <c r="C36" s="1100"/>
      <c r="D36" s="1099">
        <v>0</v>
      </c>
      <c r="E36" s="1100"/>
      <c r="F36" s="1099">
        <v>0</v>
      </c>
      <c r="G36" s="1100"/>
      <c r="H36" s="521">
        <f t="shared" si="0"/>
        <v>0</v>
      </c>
    </row>
    <row r="37" spans="1:58" s="100" customFormat="1" ht="14.25" customHeight="1" x14ac:dyDescent="0.2">
      <c r="A37" s="204" t="s">
        <v>819</v>
      </c>
      <c r="B37" s="1099">
        <v>0</v>
      </c>
      <c r="C37" s="1100"/>
      <c r="D37" s="1099">
        <v>0</v>
      </c>
      <c r="E37" s="1100"/>
      <c r="F37" s="1099">
        <v>0</v>
      </c>
      <c r="G37" s="1100"/>
      <c r="H37" s="521">
        <f t="shared" si="0"/>
        <v>0</v>
      </c>
    </row>
    <row r="38" spans="1:58" s="100" customFormat="1" ht="12.75" x14ac:dyDescent="0.2">
      <c r="A38" s="204" t="s">
        <v>426</v>
      </c>
      <c r="B38" s="1099">
        <v>0</v>
      </c>
      <c r="C38" s="1100"/>
      <c r="D38" s="1099">
        <v>0</v>
      </c>
      <c r="E38" s="1100"/>
      <c r="F38" s="1099">
        <v>0</v>
      </c>
      <c r="G38" s="1100"/>
      <c r="H38" s="521">
        <f t="shared" si="0"/>
        <v>0</v>
      </c>
    </row>
    <row r="39" spans="1:58" s="100" customFormat="1" ht="12.75" x14ac:dyDescent="0.2">
      <c r="A39" s="148" t="s">
        <v>818</v>
      </c>
      <c r="B39" s="1269">
        <f>SUM(B40:C44)</f>
        <v>0</v>
      </c>
      <c r="C39" s="1270"/>
      <c r="D39" s="1269">
        <f>SUM(D40:E44)</f>
        <v>0</v>
      </c>
      <c r="E39" s="1270"/>
      <c r="F39" s="1269">
        <f>SUM(F40:G44)</f>
        <v>0</v>
      </c>
      <c r="G39" s="1270"/>
      <c r="H39" s="521">
        <f t="shared" si="0"/>
        <v>0</v>
      </c>
    </row>
    <row r="40" spans="1:58" s="100" customFormat="1" ht="12.75" x14ac:dyDescent="0.2">
      <c r="A40" s="204" t="s">
        <v>817</v>
      </c>
      <c r="B40" s="1099">
        <v>0</v>
      </c>
      <c r="C40" s="1100"/>
      <c r="D40" s="1099">
        <v>0</v>
      </c>
      <c r="E40" s="1100"/>
      <c r="F40" s="1099">
        <v>0</v>
      </c>
      <c r="G40" s="1100"/>
      <c r="H40" s="521">
        <f t="shared" si="0"/>
        <v>0</v>
      </c>
    </row>
    <row r="41" spans="1:58" s="100" customFormat="1" ht="12.75" x14ac:dyDescent="0.2">
      <c r="A41" s="204" t="s">
        <v>816</v>
      </c>
      <c r="B41" s="1099">
        <v>0</v>
      </c>
      <c r="C41" s="1100"/>
      <c r="D41" s="1099">
        <v>0</v>
      </c>
      <c r="E41" s="1100"/>
      <c r="F41" s="1099">
        <v>0</v>
      </c>
      <c r="G41" s="1100"/>
      <c r="H41" s="521">
        <f t="shared" si="0"/>
        <v>0</v>
      </c>
    </row>
    <row r="42" spans="1:58" s="100" customFormat="1" ht="12.75" x14ac:dyDescent="0.2">
      <c r="A42" s="204" t="s">
        <v>815</v>
      </c>
      <c r="B42" s="1099">
        <v>0</v>
      </c>
      <c r="C42" s="1100"/>
      <c r="D42" s="1099">
        <v>0</v>
      </c>
      <c r="E42" s="1100"/>
      <c r="F42" s="1099">
        <v>0</v>
      </c>
      <c r="G42" s="1100"/>
      <c r="H42" s="521">
        <f t="shared" si="0"/>
        <v>0</v>
      </c>
    </row>
    <row r="43" spans="1:58" s="100" customFormat="1" ht="13.5" customHeight="1" x14ac:dyDescent="0.2">
      <c r="A43" s="204" t="s">
        <v>814</v>
      </c>
      <c r="B43" s="1099">
        <v>0</v>
      </c>
      <c r="C43" s="1100"/>
      <c r="D43" s="1099">
        <v>0</v>
      </c>
      <c r="E43" s="1100"/>
      <c r="F43" s="1099">
        <v>0</v>
      </c>
      <c r="G43" s="1100"/>
      <c r="H43" s="521">
        <f t="shared" si="0"/>
        <v>0</v>
      </c>
    </row>
    <row r="44" spans="1:58" s="100" customFormat="1" ht="12.75" x14ac:dyDescent="0.2">
      <c r="A44" s="204" t="s">
        <v>813</v>
      </c>
      <c r="B44" s="1099">
        <v>0</v>
      </c>
      <c r="C44" s="1100"/>
      <c r="D44" s="1099">
        <v>0</v>
      </c>
      <c r="E44" s="1100"/>
      <c r="F44" s="1099">
        <v>0</v>
      </c>
      <c r="G44" s="1100"/>
      <c r="H44" s="521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427</v>
      </c>
      <c r="B45" s="1279">
        <f>SUM(B46,B50:C55)</f>
        <v>6335000</v>
      </c>
      <c r="C45" s="1280"/>
      <c r="D45" s="1279">
        <f>SUM(D46,D50:E55)</f>
        <v>6335000</v>
      </c>
      <c r="E45" s="1280"/>
      <c r="F45" s="1279">
        <f>SUM(F46,F50:G55)</f>
        <v>5954638.7599999988</v>
      </c>
      <c r="G45" s="1280"/>
      <c r="H45" s="521">
        <f t="shared" si="0"/>
        <v>0.93995876243093901</v>
      </c>
      <c r="I45" s="101"/>
    </row>
    <row r="46" spans="1:58" s="100" customFormat="1" ht="12.75" x14ac:dyDescent="0.2">
      <c r="A46" s="148" t="s">
        <v>812</v>
      </c>
      <c r="B46" s="1269">
        <f>SUM(B47:B49)</f>
        <v>5300000</v>
      </c>
      <c r="C46" s="1270"/>
      <c r="D46" s="1269">
        <f>SUM(D47:D49)</f>
        <v>5300000</v>
      </c>
      <c r="E46" s="1270"/>
      <c r="F46" s="1269">
        <f>SUM(F47:F49)</f>
        <v>4799941.01</v>
      </c>
      <c r="G46" s="1270"/>
      <c r="H46" s="521">
        <f t="shared" si="0"/>
        <v>0.90564924716981132</v>
      </c>
    </row>
    <row r="47" spans="1:58" s="100" customFormat="1" ht="12.75" x14ac:dyDescent="0.2">
      <c r="A47" s="148" t="s">
        <v>811</v>
      </c>
      <c r="B47" s="1099">
        <v>5300000</v>
      </c>
      <c r="C47" s="1100"/>
      <c r="D47" s="1099">
        <v>5300000</v>
      </c>
      <c r="E47" s="1100"/>
      <c r="F47" s="1099">
        <v>4799941.01</v>
      </c>
      <c r="G47" s="1100"/>
      <c r="H47" s="521">
        <f t="shared" si="0"/>
        <v>0.90564924716981132</v>
      </c>
    </row>
    <row r="48" spans="1:58" s="100" customFormat="1" ht="12.75" x14ac:dyDescent="0.2">
      <c r="A48" s="148" t="s">
        <v>810</v>
      </c>
      <c r="B48" s="1099">
        <v>0</v>
      </c>
      <c r="C48" s="1100"/>
      <c r="D48" s="1099">
        <v>0</v>
      </c>
      <c r="E48" s="1100"/>
      <c r="F48" s="1099">
        <v>0</v>
      </c>
      <c r="G48" s="1100"/>
      <c r="H48" s="521">
        <f t="shared" si="0"/>
        <v>0</v>
      </c>
    </row>
    <row r="49" spans="1:9" s="100" customFormat="1" ht="12.75" x14ac:dyDescent="0.2">
      <c r="A49" s="148" t="s">
        <v>990</v>
      </c>
      <c r="B49" s="1099">
        <v>0</v>
      </c>
      <c r="C49" s="1100"/>
      <c r="D49" s="1099">
        <v>0</v>
      </c>
      <c r="E49" s="1100"/>
      <c r="F49" s="1099">
        <v>0</v>
      </c>
      <c r="G49" s="1100"/>
      <c r="H49" s="521">
        <f t="shared" si="0"/>
        <v>0</v>
      </c>
    </row>
    <row r="50" spans="1:9" s="100" customFormat="1" ht="12.75" x14ac:dyDescent="0.2">
      <c r="A50" s="148" t="s">
        <v>809</v>
      </c>
      <c r="B50" s="1099">
        <v>950000</v>
      </c>
      <c r="C50" s="1100"/>
      <c r="D50" s="1099">
        <v>950000</v>
      </c>
      <c r="E50" s="1100"/>
      <c r="F50" s="1099">
        <v>1043674.34</v>
      </c>
      <c r="G50" s="1100"/>
      <c r="H50" s="521">
        <f t="shared" si="0"/>
        <v>1.0986045684210526</v>
      </c>
    </row>
    <row r="51" spans="1:9" s="100" customFormat="1" ht="12.75" x14ac:dyDescent="0.2">
      <c r="A51" s="148" t="s">
        <v>808</v>
      </c>
      <c r="B51" s="1099">
        <v>10000</v>
      </c>
      <c r="C51" s="1100"/>
      <c r="D51" s="1099">
        <v>10000</v>
      </c>
      <c r="E51" s="1100"/>
      <c r="F51" s="1099">
        <v>7255.2</v>
      </c>
      <c r="G51" s="1100"/>
      <c r="H51" s="521">
        <f t="shared" si="0"/>
        <v>0.72551999999999994</v>
      </c>
    </row>
    <row r="52" spans="1:9" s="100" customFormat="1" ht="12.75" x14ac:dyDescent="0.2">
      <c r="A52" s="148" t="s">
        <v>807</v>
      </c>
      <c r="B52" s="1099">
        <v>10000</v>
      </c>
      <c r="C52" s="1100"/>
      <c r="D52" s="1099">
        <v>10000</v>
      </c>
      <c r="E52" s="1100"/>
      <c r="F52" s="1099">
        <v>4931.5200000000004</v>
      </c>
      <c r="G52" s="1100"/>
      <c r="H52" s="521">
        <f t="shared" si="0"/>
        <v>0.49315200000000003</v>
      </c>
    </row>
    <row r="53" spans="1:9" s="100" customFormat="1" ht="12.75" x14ac:dyDescent="0.2">
      <c r="A53" s="148" t="s">
        <v>806</v>
      </c>
      <c r="B53" s="1099">
        <v>3000</v>
      </c>
      <c r="C53" s="1100"/>
      <c r="D53" s="1099">
        <v>3000</v>
      </c>
      <c r="E53" s="1100"/>
      <c r="F53" s="1099">
        <v>5835.05</v>
      </c>
      <c r="G53" s="1100"/>
      <c r="H53" s="521">
        <f>IF(D53="",0,IF(D53=0,0,F53/D53))</f>
        <v>1.9450166666666668</v>
      </c>
    </row>
    <row r="54" spans="1:9" s="100" customFormat="1" ht="12.75" x14ac:dyDescent="0.2">
      <c r="A54" s="148" t="s">
        <v>805</v>
      </c>
      <c r="B54" s="1099">
        <v>62000</v>
      </c>
      <c r="C54" s="1100"/>
      <c r="D54" s="1099">
        <v>62000</v>
      </c>
      <c r="E54" s="1100"/>
      <c r="F54" s="1099">
        <v>93001.64</v>
      </c>
      <c r="G54" s="1100"/>
      <c r="H54" s="521">
        <f t="shared" si="0"/>
        <v>1.5000264516129032</v>
      </c>
    </row>
    <row r="55" spans="1:9" s="100" customFormat="1" ht="12.75" x14ac:dyDescent="0.2">
      <c r="A55" s="148" t="s">
        <v>804</v>
      </c>
      <c r="B55" s="1099">
        <v>0</v>
      </c>
      <c r="C55" s="1100"/>
      <c r="D55" s="1099">
        <v>0</v>
      </c>
      <c r="E55" s="1100"/>
      <c r="F55" s="1099">
        <v>0</v>
      </c>
      <c r="G55" s="1100"/>
      <c r="H55" s="521">
        <f t="shared" si="0"/>
        <v>0</v>
      </c>
    </row>
    <row r="56" spans="1:9" s="100" customFormat="1" ht="12.75" x14ac:dyDescent="0.2">
      <c r="A56" s="201" t="s">
        <v>698</v>
      </c>
      <c r="B56" s="1281">
        <f>B14+B45</f>
        <v>6559000</v>
      </c>
      <c r="C56" s="1282"/>
      <c r="D56" s="1281">
        <f>D14+D45</f>
        <v>6559000</v>
      </c>
      <c r="E56" s="1282"/>
      <c r="F56" s="1281">
        <f>F14+F45</f>
        <v>6313047.5599999987</v>
      </c>
      <c r="G56" s="1282"/>
      <c r="H56" s="522">
        <f t="shared" si="0"/>
        <v>0.9625015337703916</v>
      </c>
      <c r="I56" s="101"/>
    </row>
    <row r="57" spans="1:9" s="100" customFormat="1" ht="12.75" x14ac:dyDescent="0.2">
      <c r="A57" s="143"/>
      <c r="B57" s="1205" t="s">
        <v>656</v>
      </c>
      <c r="C57" s="1207"/>
      <c r="D57" s="1205" t="s">
        <v>286</v>
      </c>
      <c r="E57" s="1207"/>
      <c r="F57" s="1221" t="s">
        <v>112</v>
      </c>
      <c r="G57" s="1222"/>
      <c r="H57" s="1222"/>
    </row>
    <row r="58" spans="1:9" s="100" customFormat="1" ht="12.75" x14ac:dyDescent="0.2">
      <c r="A58" s="144" t="s">
        <v>803</v>
      </c>
      <c r="B58" s="1208"/>
      <c r="C58" s="1210"/>
      <c r="D58" s="1208"/>
      <c r="E58" s="1210"/>
      <c r="F58" s="1263" t="s">
        <v>118</v>
      </c>
      <c r="G58" s="1264"/>
      <c r="H58" s="210" t="s">
        <v>117</v>
      </c>
    </row>
    <row r="59" spans="1:9" s="100" customFormat="1" ht="12.75" x14ac:dyDescent="0.2">
      <c r="A59" s="106"/>
      <c r="B59" s="1211"/>
      <c r="C59" s="1213"/>
      <c r="D59" s="1248" t="s">
        <v>119</v>
      </c>
      <c r="E59" s="1249"/>
      <c r="F59" s="1248" t="s">
        <v>120</v>
      </c>
      <c r="G59" s="1249"/>
      <c r="H59" s="367" t="s">
        <v>203</v>
      </c>
    </row>
    <row r="60" spans="1:9" s="100" customFormat="1" ht="25.5" x14ac:dyDescent="0.2">
      <c r="A60" s="148" t="s">
        <v>802</v>
      </c>
      <c r="B60" s="1099"/>
      <c r="C60" s="1100"/>
      <c r="D60" s="1099"/>
      <c r="E60" s="1100"/>
      <c r="F60" s="1099"/>
      <c r="G60" s="1100"/>
      <c r="H60" s="521">
        <f t="shared" ref="H60:H73" si="1">IF(D60="",0,IF(D60=0,0,F60/D60))</f>
        <v>0</v>
      </c>
      <c r="I60" s="436"/>
    </row>
    <row r="61" spans="1:9" s="100" customFormat="1" ht="12.75" x14ac:dyDescent="0.2">
      <c r="A61" s="148" t="s">
        <v>801</v>
      </c>
      <c r="B61" s="1269">
        <f>SUM(B62:C67)</f>
        <v>524000</v>
      </c>
      <c r="C61" s="1270"/>
      <c r="D61" s="1269">
        <f>SUM(D62:E67)</f>
        <v>416000</v>
      </c>
      <c r="E61" s="1270"/>
      <c r="F61" s="1269">
        <f>SUM(F62:G67)</f>
        <v>402352.84</v>
      </c>
      <c r="G61" s="1270"/>
      <c r="H61" s="521">
        <f t="shared" si="1"/>
        <v>0.96719432692307694</v>
      </c>
      <c r="I61" s="436"/>
    </row>
    <row r="62" spans="1:9" s="100" customFormat="1" ht="12.75" x14ac:dyDescent="0.2">
      <c r="A62" s="148" t="s">
        <v>800</v>
      </c>
      <c r="B62" s="1099">
        <v>70000</v>
      </c>
      <c r="C62" s="1100"/>
      <c r="D62" s="1099">
        <v>70000</v>
      </c>
      <c r="E62" s="1100"/>
      <c r="F62" s="1099">
        <v>106779.84</v>
      </c>
      <c r="G62" s="1100"/>
      <c r="H62" s="521">
        <f t="shared" si="1"/>
        <v>1.5254262857142857</v>
      </c>
      <c r="I62" s="436"/>
    </row>
    <row r="63" spans="1:9" s="100" customFormat="1" ht="12.75" x14ac:dyDescent="0.2">
      <c r="A63" s="145" t="s">
        <v>799</v>
      </c>
      <c r="B63" s="1099">
        <v>27000</v>
      </c>
      <c r="C63" s="1100"/>
      <c r="D63" s="1099">
        <v>27000</v>
      </c>
      <c r="E63" s="1100"/>
      <c r="F63" s="1099">
        <v>7950</v>
      </c>
      <c r="G63" s="1100"/>
      <c r="H63" s="521">
        <f t="shared" si="1"/>
        <v>0.29444444444444445</v>
      </c>
      <c r="I63" s="436"/>
    </row>
    <row r="64" spans="1:9" s="100" customFormat="1" ht="12.75" x14ac:dyDescent="0.2">
      <c r="A64" s="145" t="s">
        <v>798</v>
      </c>
      <c r="B64" s="1099">
        <v>120000</v>
      </c>
      <c r="C64" s="1100"/>
      <c r="D64" s="1099">
        <v>12000</v>
      </c>
      <c r="E64" s="1100"/>
      <c r="F64" s="1099">
        <v>187616</v>
      </c>
      <c r="G64" s="1100"/>
      <c r="H64" s="521">
        <f t="shared" si="1"/>
        <v>15.634666666666666</v>
      </c>
      <c r="I64" s="436"/>
    </row>
    <row r="65" spans="1:9" s="100" customFormat="1" ht="12.75" x14ac:dyDescent="0.2">
      <c r="A65" s="145" t="s">
        <v>797</v>
      </c>
      <c r="B65" s="1099">
        <v>97000</v>
      </c>
      <c r="C65" s="1100"/>
      <c r="D65" s="1099">
        <v>97000</v>
      </c>
      <c r="E65" s="1100"/>
      <c r="F65" s="1099">
        <v>56087.64</v>
      </c>
      <c r="G65" s="1100"/>
      <c r="H65" s="521">
        <f t="shared" si="1"/>
        <v>0.57822309278350514</v>
      </c>
      <c r="I65" s="436"/>
    </row>
    <row r="66" spans="1:9" s="100" customFormat="1" ht="12.75" x14ac:dyDescent="0.2">
      <c r="A66" s="148" t="s">
        <v>979</v>
      </c>
      <c r="B66" s="1099">
        <v>200000</v>
      </c>
      <c r="C66" s="1100"/>
      <c r="D66" s="1099">
        <v>200000</v>
      </c>
      <c r="E66" s="1100"/>
      <c r="F66" s="1099">
        <v>21620.400000000001</v>
      </c>
      <c r="G66" s="1100"/>
      <c r="H66" s="521">
        <f t="shared" si="1"/>
        <v>0.108102</v>
      </c>
      <c r="I66" s="436"/>
    </row>
    <row r="67" spans="1:9" s="100" customFormat="1" ht="12.75" x14ac:dyDescent="0.2">
      <c r="A67" s="148" t="s">
        <v>980</v>
      </c>
      <c r="B67" s="1099">
        <v>10000</v>
      </c>
      <c r="C67" s="1100"/>
      <c r="D67" s="1099">
        <v>10000</v>
      </c>
      <c r="E67" s="1100"/>
      <c r="F67" s="1099">
        <v>22298.959999999999</v>
      </c>
      <c r="G67" s="1100"/>
      <c r="H67" s="521">
        <f t="shared" si="1"/>
        <v>2.2298960000000001</v>
      </c>
      <c r="I67" s="436"/>
    </row>
    <row r="68" spans="1:9" s="100" customFormat="1" ht="12.75" x14ac:dyDescent="0.2">
      <c r="A68" s="148" t="s">
        <v>796</v>
      </c>
      <c r="B68" s="1269">
        <f>B69+B70</f>
        <v>98616</v>
      </c>
      <c r="C68" s="1270"/>
      <c r="D68" s="1269">
        <f>D69+D70</f>
        <v>98616</v>
      </c>
      <c r="E68" s="1270"/>
      <c r="F68" s="1269">
        <f>F69+F70</f>
        <v>0</v>
      </c>
      <c r="G68" s="1270"/>
      <c r="H68" s="521">
        <f t="shared" si="1"/>
        <v>0</v>
      </c>
      <c r="I68" s="436"/>
    </row>
    <row r="69" spans="1:9" s="100" customFormat="1" ht="12.75" x14ac:dyDescent="0.2">
      <c r="A69" s="203" t="s">
        <v>795</v>
      </c>
      <c r="B69" s="1099">
        <v>97616</v>
      </c>
      <c r="C69" s="1100"/>
      <c r="D69" s="1099">
        <v>97616</v>
      </c>
      <c r="E69" s="1100"/>
      <c r="F69" s="1099">
        <v>0</v>
      </c>
      <c r="G69" s="1100"/>
      <c r="H69" s="521">
        <f t="shared" si="1"/>
        <v>0</v>
      </c>
    </row>
    <row r="70" spans="1:9" s="100" customFormat="1" ht="12.75" x14ac:dyDescent="0.2">
      <c r="A70" s="202" t="s">
        <v>794</v>
      </c>
      <c r="B70" s="1099">
        <v>1000</v>
      </c>
      <c r="C70" s="1100"/>
      <c r="D70" s="1099">
        <v>1000</v>
      </c>
      <c r="E70" s="1100"/>
      <c r="F70" s="1099">
        <v>0</v>
      </c>
      <c r="G70" s="1100"/>
      <c r="H70" s="521">
        <f t="shared" si="1"/>
        <v>0</v>
      </c>
    </row>
    <row r="71" spans="1:9" s="100" customFormat="1" ht="12.75" x14ac:dyDescent="0.2">
      <c r="A71" s="148" t="s">
        <v>793</v>
      </c>
      <c r="B71" s="1099">
        <v>0</v>
      </c>
      <c r="C71" s="1100"/>
      <c r="D71" s="1099">
        <v>0</v>
      </c>
      <c r="E71" s="1100"/>
      <c r="F71" s="1099">
        <v>0</v>
      </c>
      <c r="G71" s="1100"/>
      <c r="H71" s="521">
        <f t="shared" si="1"/>
        <v>0</v>
      </c>
    </row>
    <row r="72" spans="1:9" s="100" customFormat="1" ht="12.75" x14ac:dyDescent="0.2">
      <c r="A72" s="148" t="s">
        <v>792</v>
      </c>
      <c r="B72" s="1099">
        <v>11000</v>
      </c>
      <c r="C72" s="1100"/>
      <c r="D72" s="1099">
        <v>11000</v>
      </c>
      <c r="E72" s="1100"/>
      <c r="F72" s="1099"/>
      <c r="G72" s="1100"/>
      <c r="H72" s="521">
        <f t="shared" si="1"/>
        <v>0</v>
      </c>
    </row>
    <row r="73" spans="1:9" s="100" customFormat="1" ht="15" customHeight="1" x14ac:dyDescent="0.2">
      <c r="A73" s="201" t="s">
        <v>791</v>
      </c>
      <c r="B73" s="1281">
        <f>SUM(B60,B61,B68,B71:C72)</f>
        <v>633616</v>
      </c>
      <c r="C73" s="1282"/>
      <c r="D73" s="1281">
        <f>SUM(D60,D61,D68,D71:E72)</f>
        <v>525616</v>
      </c>
      <c r="E73" s="1282"/>
      <c r="F73" s="1281">
        <f>SUM(F60,F61,F68,F71:G72)</f>
        <v>402352.84</v>
      </c>
      <c r="G73" s="1282"/>
      <c r="H73" s="522">
        <f t="shared" si="1"/>
        <v>0.7654881890962224</v>
      </c>
      <c r="I73" s="101"/>
    </row>
    <row r="74" spans="1:9" s="100" customFormat="1" ht="12.75" x14ac:dyDescent="0.2">
      <c r="A74" s="1278" t="s">
        <v>205</v>
      </c>
      <c r="B74" s="1278"/>
      <c r="C74" s="1278"/>
      <c r="D74" s="1278"/>
      <c r="E74" s="1278"/>
      <c r="F74" s="1278"/>
      <c r="G74" s="1278"/>
      <c r="H74" s="1278"/>
    </row>
    <row r="75" spans="1:9" s="100" customFormat="1" ht="12.75" x14ac:dyDescent="0.2">
      <c r="A75" s="143"/>
      <c r="B75" s="1263" t="s">
        <v>111</v>
      </c>
      <c r="C75" s="1264"/>
      <c r="D75" s="1263" t="s">
        <v>111</v>
      </c>
      <c r="E75" s="1264"/>
      <c r="F75" s="1221" t="s">
        <v>112</v>
      </c>
      <c r="G75" s="1222"/>
      <c r="H75" s="1222"/>
    </row>
    <row r="76" spans="1:9" s="100" customFormat="1" ht="12.75" x14ac:dyDescent="0.2">
      <c r="A76" s="144" t="s">
        <v>206</v>
      </c>
      <c r="B76" s="1271" t="s">
        <v>114</v>
      </c>
      <c r="C76" s="1272"/>
      <c r="D76" s="1271" t="s">
        <v>115</v>
      </c>
      <c r="E76" s="1272"/>
      <c r="F76" s="1263" t="s">
        <v>118</v>
      </c>
      <c r="G76" s="1264"/>
      <c r="H76" s="210" t="s">
        <v>117</v>
      </c>
    </row>
    <row r="77" spans="1:9" s="100" customFormat="1" ht="12.75" x14ac:dyDescent="0.2">
      <c r="A77" s="104"/>
      <c r="B77" s="1248"/>
      <c r="C77" s="1249"/>
      <c r="D77" s="1248" t="s">
        <v>119</v>
      </c>
      <c r="E77" s="1249"/>
      <c r="F77" s="1248" t="s">
        <v>120</v>
      </c>
      <c r="G77" s="1249"/>
      <c r="H77" s="367" t="s">
        <v>203</v>
      </c>
    </row>
    <row r="78" spans="1:9" s="100" customFormat="1" ht="12.75" x14ac:dyDescent="0.2">
      <c r="A78" s="147" t="s">
        <v>790</v>
      </c>
      <c r="B78" s="1269">
        <f>SUM(B79:C84)</f>
        <v>1245800</v>
      </c>
      <c r="C78" s="1270"/>
      <c r="D78" s="1269">
        <f>SUM(D79:E84)</f>
        <v>1245800</v>
      </c>
      <c r="E78" s="1270"/>
      <c r="F78" s="1269">
        <f>SUM(F79:G84)</f>
        <v>1157133.48</v>
      </c>
      <c r="G78" s="1270"/>
      <c r="H78" s="521">
        <f t="shared" ref="H78:H89" si="2">IF(D78="",0,IF(D78=0,0,F78/D78))</f>
        <v>0.92882764488681968</v>
      </c>
    </row>
    <row r="79" spans="1:9" s="100" customFormat="1" ht="12.75" x14ac:dyDescent="0.2">
      <c r="A79" s="148" t="s">
        <v>789</v>
      </c>
      <c r="B79" s="1099">
        <v>1018100</v>
      </c>
      <c r="C79" s="1100"/>
      <c r="D79" s="1099">
        <v>1018100</v>
      </c>
      <c r="E79" s="1100"/>
      <c r="F79" s="1099">
        <v>945780.9</v>
      </c>
      <c r="G79" s="1100"/>
      <c r="H79" s="521">
        <f t="shared" si="2"/>
        <v>0.92896660445928692</v>
      </c>
    </row>
    <row r="80" spans="1:9" s="100" customFormat="1" ht="12.75" x14ac:dyDescent="0.2">
      <c r="A80" s="148" t="s">
        <v>788</v>
      </c>
      <c r="B80" s="1099">
        <v>210000</v>
      </c>
      <c r="C80" s="1100"/>
      <c r="D80" s="1099">
        <v>210000</v>
      </c>
      <c r="E80" s="1100"/>
      <c r="F80" s="1099">
        <v>208734.63</v>
      </c>
      <c r="G80" s="1100"/>
      <c r="H80" s="521">
        <f t="shared" si="2"/>
        <v>0.99397442857142859</v>
      </c>
    </row>
    <row r="81" spans="1:12" s="100" customFormat="1" ht="12.75" x14ac:dyDescent="0.2">
      <c r="A81" s="148" t="s">
        <v>787</v>
      </c>
      <c r="B81" s="1099">
        <v>2000</v>
      </c>
      <c r="C81" s="1100"/>
      <c r="D81" s="1099">
        <v>2000</v>
      </c>
      <c r="E81" s="1100"/>
      <c r="F81" s="1099">
        <v>1451.01</v>
      </c>
      <c r="G81" s="1100"/>
      <c r="H81" s="521">
        <f t="shared" si="2"/>
        <v>0.72550499999999996</v>
      </c>
    </row>
    <row r="82" spans="1:12" s="100" customFormat="1" ht="12.75" x14ac:dyDescent="0.2">
      <c r="A82" s="148" t="s">
        <v>786</v>
      </c>
      <c r="B82" s="1099">
        <v>2000</v>
      </c>
      <c r="C82" s="1100"/>
      <c r="D82" s="1099">
        <v>2000</v>
      </c>
      <c r="E82" s="1100"/>
      <c r="F82" s="1099">
        <v>0</v>
      </c>
      <c r="G82" s="1100"/>
      <c r="H82" s="521">
        <f t="shared" si="2"/>
        <v>0</v>
      </c>
    </row>
    <row r="83" spans="1:12" s="100" customFormat="1" ht="11.25" customHeight="1" x14ac:dyDescent="0.2">
      <c r="A83" s="148" t="s">
        <v>785</v>
      </c>
      <c r="B83" s="1099">
        <v>1300</v>
      </c>
      <c r="C83" s="1100"/>
      <c r="D83" s="1099">
        <v>1300</v>
      </c>
      <c r="E83" s="1100"/>
      <c r="F83" s="1099">
        <v>1166.94</v>
      </c>
      <c r="G83" s="1100"/>
      <c r="H83" s="521">
        <f t="shared" si="2"/>
        <v>0.89764615384615387</v>
      </c>
    </row>
    <row r="84" spans="1:12" s="100" customFormat="1" ht="12.75" x14ac:dyDescent="0.2">
      <c r="A84" s="148" t="s">
        <v>784</v>
      </c>
      <c r="B84" s="1099">
        <v>12400</v>
      </c>
      <c r="C84" s="1100"/>
      <c r="D84" s="1099">
        <v>12400</v>
      </c>
      <c r="E84" s="1100"/>
      <c r="F84" s="1099">
        <v>0</v>
      </c>
      <c r="G84" s="1100"/>
      <c r="H84" s="521">
        <f t="shared" si="2"/>
        <v>0</v>
      </c>
    </row>
    <row r="85" spans="1:12" s="100" customFormat="1" ht="12.75" x14ac:dyDescent="0.2">
      <c r="A85" s="148" t="s">
        <v>783</v>
      </c>
      <c r="B85" s="1269">
        <f>SUM(B86:C88)</f>
        <v>5565125</v>
      </c>
      <c r="C85" s="1270"/>
      <c r="D85" s="1269">
        <f>SUM(D86:E88)</f>
        <v>5565125</v>
      </c>
      <c r="E85" s="1270"/>
      <c r="F85" s="1269">
        <f>SUM(F86:G88)</f>
        <v>5693211.6900000004</v>
      </c>
      <c r="G85" s="1270"/>
      <c r="H85" s="521">
        <f t="shared" si="2"/>
        <v>1.0230159592102603</v>
      </c>
      <c r="I85" s="436"/>
    </row>
    <row r="86" spans="1:12" s="100" customFormat="1" ht="12.75" x14ac:dyDescent="0.2">
      <c r="A86" s="148" t="s">
        <v>782</v>
      </c>
      <c r="B86" s="1099">
        <v>3553125</v>
      </c>
      <c r="C86" s="1100"/>
      <c r="D86" s="1099">
        <v>3553125</v>
      </c>
      <c r="E86" s="1100"/>
      <c r="F86" s="1099">
        <v>2810266.17</v>
      </c>
      <c r="G86" s="1100"/>
      <c r="H86" s="521">
        <f t="shared" si="2"/>
        <v>0.79092803377308707</v>
      </c>
    </row>
    <row r="87" spans="1:12" s="100" customFormat="1" ht="12.75" x14ac:dyDescent="0.2">
      <c r="A87" s="148" t="s">
        <v>781</v>
      </c>
      <c r="B87" s="1099">
        <v>2000000</v>
      </c>
      <c r="C87" s="1100"/>
      <c r="D87" s="1099">
        <v>2000000</v>
      </c>
      <c r="E87" s="1100"/>
      <c r="F87" s="1099">
        <v>2833523.29</v>
      </c>
      <c r="G87" s="1100"/>
      <c r="H87" s="521">
        <f t="shared" si="2"/>
        <v>1.416761645</v>
      </c>
    </row>
    <row r="88" spans="1:12" s="100" customFormat="1" ht="12.75" x14ac:dyDescent="0.2">
      <c r="A88" s="148" t="s">
        <v>780</v>
      </c>
      <c r="B88" s="1099">
        <v>12000</v>
      </c>
      <c r="C88" s="1100"/>
      <c r="D88" s="1099">
        <v>12000</v>
      </c>
      <c r="E88" s="1100"/>
      <c r="F88" s="1099">
        <v>49422.23</v>
      </c>
      <c r="G88" s="1100"/>
      <c r="H88" s="521">
        <f t="shared" si="2"/>
        <v>4.1185191666666672</v>
      </c>
    </row>
    <row r="89" spans="1:12" s="100" customFormat="1" ht="12.75" x14ac:dyDescent="0.2">
      <c r="A89" s="201" t="s">
        <v>779</v>
      </c>
      <c r="B89" s="1281">
        <f>B86-B78</f>
        <v>2307325</v>
      </c>
      <c r="C89" s="1282"/>
      <c r="D89" s="1281">
        <f>D86-D78</f>
        <v>2307325</v>
      </c>
      <c r="E89" s="1282"/>
      <c r="F89" s="1281">
        <f>F86-F78</f>
        <v>1653132.69</v>
      </c>
      <c r="G89" s="1282"/>
      <c r="H89" s="683">
        <f t="shared" si="2"/>
        <v>0.71647153738636726</v>
      </c>
    </row>
    <row r="90" spans="1:12" s="100" customFormat="1" ht="13.15" customHeight="1" x14ac:dyDescent="0.2">
      <c r="A90" s="1298" t="s">
        <v>778</v>
      </c>
      <c r="B90" s="1298"/>
      <c r="C90" s="1298"/>
      <c r="D90" s="1298"/>
      <c r="E90" s="1299"/>
      <c r="F90" s="1300">
        <f>IF(F89&gt;0,F89,0)</f>
        <v>1653132.69</v>
      </c>
      <c r="G90" s="1300"/>
      <c r="H90" s="1292"/>
      <c r="I90" s="208"/>
      <c r="J90" s="208"/>
      <c r="K90" s="208"/>
      <c r="L90" s="101"/>
    </row>
    <row r="91" spans="1:12" s="100" customFormat="1" ht="13.15" customHeight="1" x14ac:dyDescent="0.2">
      <c r="A91" s="1297" t="s">
        <v>777</v>
      </c>
      <c r="B91" s="1297"/>
      <c r="C91" s="1297"/>
      <c r="D91" s="1297"/>
      <c r="E91" s="1297"/>
      <c r="F91" s="1300">
        <f>IF(F89&lt;0,F89,0)</f>
        <v>0</v>
      </c>
      <c r="G91" s="1300"/>
      <c r="H91" s="1293"/>
      <c r="I91" s="209"/>
      <c r="J91" s="209"/>
      <c r="K91" s="209"/>
      <c r="L91" s="101"/>
    </row>
    <row r="92" spans="1:12" s="100" customFormat="1" ht="44.25" customHeight="1" x14ac:dyDescent="0.2">
      <c r="A92" s="1207" t="s">
        <v>207</v>
      </c>
      <c r="B92" s="1197" t="s">
        <v>844</v>
      </c>
      <c r="C92" s="1197" t="s">
        <v>288</v>
      </c>
      <c r="D92" s="1283" t="s">
        <v>175</v>
      </c>
      <c r="E92" s="1291"/>
      <c r="F92" s="1283" t="s">
        <v>176</v>
      </c>
      <c r="G92" s="1284"/>
      <c r="H92" s="1252" t="s">
        <v>708</v>
      </c>
      <c r="I92" s="207"/>
      <c r="J92" s="185"/>
      <c r="K92" s="184"/>
      <c r="L92" s="101"/>
    </row>
    <row r="93" spans="1:12" s="100" customFormat="1" ht="12.75" x14ac:dyDescent="0.2">
      <c r="A93" s="1210"/>
      <c r="B93" s="1198"/>
      <c r="C93" s="1198"/>
      <c r="D93" s="105" t="s">
        <v>118</v>
      </c>
      <c r="E93" s="141" t="s">
        <v>117</v>
      </c>
      <c r="F93" s="105" t="s">
        <v>118</v>
      </c>
      <c r="G93" s="210" t="s">
        <v>117</v>
      </c>
      <c r="H93" s="1253"/>
      <c r="I93" s="184"/>
      <c r="J93" s="184"/>
      <c r="K93" s="101"/>
      <c r="L93" s="101"/>
    </row>
    <row r="94" spans="1:12" s="100" customFormat="1" ht="12.75" x14ac:dyDescent="0.2">
      <c r="A94" s="1213"/>
      <c r="B94" s="1198"/>
      <c r="C94" s="687" t="s">
        <v>179</v>
      </c>
      <c r="D94" s="687" t="s">
        <v>180</v>
      </c>
      <c r="E94" s="144" t="s">
        <v>208</v>
      </c>
      <c r="F94" s="687" t="s">
        <v>181</v>
      </c>
      <c r="G94" s="144" t="s">
        <v>696</v>
      </c>
      <c r="H94" s="193" t="s">
        <v>444</v>
      </c>
      <c r="I94" s="184"/>
      <c r="J94" s="184"/>
      <c r="K94" s="184"/>
      <c r="L94" s="101"/>
    </row>
    <row r="95" spans="1:12" s="100" customFormat="1" ht="12.75" x14ac:dyDescent="0.2">
      <c r="A95" s="680" t="s">
        <v>776</v>
      </c>
      <c r="B95" s="690">
        <f>SUM(B96:B97)</f>
        <v>6179000</v>
      </c>
      <c r="C95" s="690">
        <f t="shared" ref="C95:H95" si="3">SUM(C96:C97)</f>
        <v>6333916.1600000001</v>
      </c>
      <c r="D95" s="690">
        <f t="shared" si="3"/>
        <v>3427835.77</v>
      </c>
      <c r="E95" s="685">
        <f>IF($C95="",0,IF($C95=0,0,D95/$C95))</f>
        <v>0.54118742392700059</v>
      </c>
      <c r="F95" s="690">
        <f t="shared" si="3"/>
        <v>3427835.77</v>
      </c>
      <c r="G95" s="685">
        <f>IF($C95="",0,IF($C95=0,0,F95/$C95))</f>
        <v>0.54118742392700059</v>
      </c>
      <c r="H95" s="535">
        <f t="shared" si="3"/>
        <v>0</v>
      </c>
    </row>
    <row r="96" spans="1:12" s="100" customFormat="1" ht="12.75" x14ac:dyDescent="0.2">
      <c r="A96" s="137" t="s">
        <v>775</v>
      </c>
      <c r="B96" s="704">
        <v>650000</v>
      </c>
      <c r="C96" s="704">
        <v>886997.54</v>
      </c>
      <c r="D96" s="704">
        <v>398448.7</v>
      </c>
      <c r="E96" s="684">
        <f t="shared" ref="E96:E101" si="4">IF($C96="",0,IF($C96=0,0,D96/$C96))</f>
        <v>0.44921060322219158</v>
      </c>
      <c r="F96" s="704">
        <v>398448.7</v>
      </c>
      <c r="G96" s="684">
        <f t="shared" ref="G96:G101" si="5">IF($C96="",0,IF($C96=0,0,F96/$C96))</f>
        <v>0.44921060322219158</v>
      </c>
      <c r="H96" s="702">
        <v>0</v>
      </c>
    </row>
    <row r="97" spans="1:8" s="100" customFormat="1" ht="12.75" x14ac:dyDescent="0.2">
      <c r="A97" s="137" t="s">
        <v>774</v>
      </c>
      <c r="B97" s="704">
        <v>5529000</v>
      </c>
      <c r="C97" s="704">
        <v>5446918.6200000001</v>
      </c>
      <c r="D97" s="704">
        <v>3029387.07</v>
      </c>
      <c r="E97" s="684">
        <f t="shared" si="4"/>
        <v>0.55616528928423747</v>
      </c>
      <c r="F97" s="704">
        <v>3029387.07</v>
      </c>
      <c r="G97" s="684">
        <f t="shared" si="5"/>
        <v>0.55616528928423747</v>
      </c>
      <c r="H97" s="702">
        <v>0</v>
      </c>
    </row>
    <row r="98" spans="1:8" s="100" customFormat="1" ht="12.75" x14ac:dyDescent="0.2">
      <c r="A98" s="137" t="s">
        <v>773</v>
      </c>
      <c r="B98" s="523">
        <f>SUM(B99:B100)</f>
        <v>3405000</v>
      </c>
      <c r="C98" s="523">
        <f>SUM(C99:C100)</f>
        <v>3559916.16</v>
      </c>
      <c r="D98" s="523">
        <f>SUM(D99:D100)</f>
        <v>1100806.8399999999</v>
      </c>
      <c r="E98" s="684">
        <f t="shared" si="4"/>
        <v>0.30922268686237819</v>
      </c>
      <c r="F98" s="523">
        <f>SUM(F99:F100)</f>
        <v>1100806.8399999999</v>
      </c>
      <c r="G98" s="684">
        <f t="shared" si="5"/>
        <v>0.30922268686237819</v>
      </c>
      <c r="H98" s="536">
        <f>SUM(H99:H100)</f>
        <v>0</v>
      </c>
    </row>
    <row r="99" spans="1:8" s="100" customFormat="1" ht="12.75" x14ac:dyDescent="0.2">
      <c r="A99" s="137" t="s">
        <v>772</v>
      </c>
      <c r="B99" s="704">
        <v>423000</v>
      </c>
      <c r="C99" s="704">
        <v>659997.54</v>
      </c>
      <c r="D99" s="704">
        <v>132303.63</v>
      </c>
      <c r="E99" s="684">
        <f t="shared" si="4"/>
        <v>0.20046079262659069</v>
      </c>
      <c r="F99" s="704">
        <v>132303.63</v>
      </c>
      <c r="G99" s="684">
        <f t="shared" si="5"/>
        <v>0.20046079262659069</v>
      </c>
      <c r="H99" s="702">
        <v>0</v>
      </c>
    </row>
    <row r="100" spans="1:8" s="100" customFormat="1" ht="12.75" x14ac:dyDescent="0.2">
      <c r="A100" s="679" t="s">
        <v>771</v>
      </c>
      <c r="B100" s="705">
        <v>2982000</v>
      </c>
      <c r="C100" s="705">
        <v>2899918.62</v>
      </c>
      <c r="D100" s="705">
        <v>968503.21</v>
      </c>
      <c r="E100" s="686">
        <f t="shared" si="4"/>
        <v>0.33397599619536905</v>
      </c>
      <c r="F100" s="705">
        <v>968503.21</v>
      </c>
      <c r="G100" s="686">
        <f t="shared" si="5"/>
        <v>0.33397599619536905</v>
      </c>
      <c r="H100" s="703">
        <v>0</v>
      </c>
    </row>
    <row r="101" spans="1:8" s="100" customFormat="1" ht="12.75" x14ac:dyDescent="0.2">
      <c r="A101" s="149" t="s">
        <v>770</v>
      </c>
      <c r="B101" s="688">
        <f>B95+B98</f>
        <v>9584000</v>
      </c>
      <c r="C101" s="688">
        <f t="shared" ref="C101:H101" si="6">C95+C98</f>
        <v>9893832.3200000003</v>
      </c>
      <c r="D101" s="688">
        <f t="shared" si="6"/>
        <v>4528642.6099999994</v>
      </c>
      <c r="E101" s="423">
        <f t="shared" si="4"/>
        <v>0.45772380848273758</v>
      </c>
      <c r="F101" s="688">
        <f t="shared" si="6"/>
        <v>4528642.6099999994</v>
      </c>
      <c r="G101" s="423">
        <f t="shared" si="5"/>
        <v>0.45772380848273758</v>
      </c>
      <c r="H101" s="689">
        <f t="shared" si="6"/>
        <v>0</v>
      </c>
    </row>
    <row r="102" spans="1:8" s="151" customFormat="1" ht="12.75" customHeight="1" x14ac:dyDescent="0.2">
      <c r="A102" s="1226" t="s">
        <v>666</v>
      </c>
      <c r="B102" s="1226"/>
      <c r="C102" s="1226"/>
      <c r="D102" s="1226"/>
      <c r="E102" s="1226"/>
      <c r="F102" s="1226"/>
      <c r="G102" s="1225" t="s">
        <v>256</v>
      </c>
      <c r="H102" s="1226"/>
    </row>
    <row r="103" spans="1:8" s="100" customFormat="1" ht="12.75" customHeight="1" x14ac:dyDescent="0.2">
      <c r="A103" s="1238" t="s">
        <v>769</v>
      </c>
      <c r="B103" s="1238"/>
      <c r="C103" s="1238"/>
      <c r="D103" s="266"/>
      <c r="E103" s="266"/>
      <c r="F103" s="276"/>
      <c r="G103" s="1289">
        <f>SUM(G104:G105)</f>
        <v>0</v>
      </c>
      <c r="H103" s="1290"/>
    </row>
    <row r="104" spans="1:8" s="100" customFormat="1" ht="12.75" x14ac:dyDescent="0.2">
      <c r="A104" s="205" t="s">
        <v>768</v>
      </c>
      <c r="B104" s="205"/>
      <c r="C104" s="205"/>
      <c r="D104" s="205"/>
      <c r="E104" s="205"/>
      <c r="F104" s="265"/>
      <c r="G104" s="1064">
        <v>0</v>
      </c>
      <c r="H104" s="1065"/>
    </row>
    <row r="105" spans="1:8" s="100" customFormat="1" ht="12.75" x14ac:dyDescent="0.2">
      <c r="A105" s="205" t="s">
        <v>767</v>
      </c>
      <c r="B105" s="205"/>
      <c r="C105" s="205"/>
      <c r="D105" s="205"/>
      <c r="E105" s="205"/>
      <c r="F105" s="265"/>
      <c r="G105" s="1064">
        <v>0</v>
      </c>
      <c r="H105" s="1065"/>
    </row>
    <row r="106" spans="1:8" s="100" customFormat="1" ht="12.75" customHeight="1" x14ac:dyDescent="0.2">
      <c r="A106" s="1288" t="s">
        <v>766</v>
      </c>
      <c r="B106" s="1288"/>
      <c r="C106" s="1288"/>
      <c r="D106" s="1288"/>
      <c r="E106" s="205"/>
      <c r="F106" s="265"/>
      <c r="G106" s="1261">
        <f>SUM(G107:G108)</f>
        <v>0</v>
      </c>
      <c r="H106" s="1262"/>
    </row>
    <row r="107" spans="1:8" s="100" customFormat="1" ht="12.75" x14ac:dyDescent="0.2">
      <c r="A107" s="205" t="s">
        <v>765</v>
      </c>
      <c r="B107" s="205"/>
      <c r="C107" s="205"/>
      <c r="D107" s="205"/>
      <c r="E107" s="205"/>
      <c r="F107" s="265"/>
      <c r="G107" s="1064">
        <v>0</v>
      </c>
      <c r="H107" s="1065"/>
    </row>
    <row r="108" spans="1:8" s="100" customFormat="1" ht="12.75" x14ac:dyDescent="0.2">
      <c r="A108" s="206" t="s">
        <v>764</v>
      </c>
      <c r="B108" s="206"/>
      <c r="C108" s="206"/>
      <c r="D108" s="206"/>
      <c r="E108" s="206"/>
      <c r="F108" s="267"/>
      <c r="G108" s="1064">
        <v>0</v>
      </c>
      <c r="H108" s="1065"/>
    </row>
    <row r="109" spans="1:8" s="100" customFormat="1" ht="12.75" customHeight="1" x14ac:dyDescent="0.2">
      <c r="A109" s="273" t="s">
        <v>763</v>
      </c>
      <c r="B109" s="273"/>
      <c r="C109" s="273"/>
      <c r="D109" s="273"/>
      <c r="E109" s="273"/>
      <c r="F109" s="274"/>
      <c r="G109" s="1245">
        <f>G103+G106</f>
        <v>0</v>
      </c>
      <c r="H109" s="1246"/>
    </row>
    <row r="110" spans="1:8" s="100" customFormat="1" ht="15.75" customHeight="1" x14ac:dyDescent="0.2">
      <c r="A110" s="1226" t="s">
        <v>667</v>
      </c>
      <c r="B110" s="1226"/>
      <c r="C110" s="1226"/>
      <c r="D110" s="1226"/>
      <c r="E110" s="1226"/>
      <c r="F110" s="1237"/>
      <c r="G110" s="1225" t="s">
        <v>256</v>
      </c>
      <c r="H110" s="1226"/>
    </row>
    <row r="111" spans="1:8" s="100" customFormat="1" ht="12.75" customHeight="1" x14ac:dyDescent="0.2">
      <c r="A111" s="268" t="s">
        <v>762</v>
      </c>
      <c r="B111" s="268"/>
      <c r="C111" s="268"/>
      <c r="D111" s="268"/>
      <c r="E111" s="268"/>
      <c r="F111" s="269"/>
      <c r="G111" s="1217">
        <f>F101-G109</f>
        <v>4528642.6099999994</v>
      </c>
      <c r="H111" s="1218"/>
    </row>
    <row r="112" spans="1:8" s="100" customFormat="1" ht="14.25" customHeight="1" x14ac:dyDescent="0.2">
      <c r="A112" s="270" t="s">
        <v>761</v>
      </c>
      <c r="B112" s="270"/>
      <c r="C112" s="270"/>
      <c r="D112" s="270"/>
      <c r="E112" s="270"/>
      <c r="F112" s="271"/>
      <c r="G112" s="1227">
        <f>IF(F$85="",0,IF(F$85=0,0,(F95-(G104+G107))/F$85))</f>
        <v>0.60209174656563658</v>
      </c>
      <c r="H112" s="1228"/>
    </row>
    <row r="113" spans="1:12" s="100" customFormat="1" ht="12.75" customHeight="1" x14ac:dyDescent="0.2">
      <c r="A113" s="270" t="s">
        <v>760</v>
      </c>
      <c r="B113" s="270"/>
      <c r="C113" s="270"/>
      <c r="D113" s="270"/>
      <c r="E113" s="270"/>
      <c r="F113" s="271"/>
      <c r="G113" s="1227">
        <f>IF(F$85="",0,IF(F$85=0,0,(F98-(G105+G108))/F$85))</f>
        <v>0.19335427873401276</v>
      </c>
      <c r="H113" s="1228"/>
    </row>
    <row r="114" spans="1:12" s="100" customFormat="1" ht="13.5" customHeight="1" x14ac:dyDescent="0.2">
      <c r="A114" s="1235" t="s">
        <v>759</v>
      </c>
      <c r="B114" s="1235"/>
      <c r="C114" s="1235"/>
      <c r="D114" s="1235"/>
      <c r="E114" s="1235"/>
      <c r="F114" s="1236"/>
      <c r="G114" s="1229">
        <f>IF(G112+G113=0,0,1-G112-G113)</f>
        <v>0.20455397470035067</v>
      </c>
      <c r="H114" s="1230"/>
    </row>
    <row r="115" spans="1:12" s="200" customFormat="1" ht="16.5" customHeight="1" x14ac:dyDescent="0.2">
      <c r="A115" s="1226" t="s">
        <v>758</v>
      </c>
      <c r="B115" s="1226"/>
      <c r="C115" s="1226"/>
      <c r="D115" s="1226"/>
      <c r="E115" s="1226"/>
      <c r="F115" s="1237"/>
      <c r="G115" s="1225" t="s">
        <v>256</v>
      </c>
      <c r="H115" s="1226"/>
    </row>
    <row r="116" spans="1:12" s="100" customFormat="1" ht="18.75" customHeight="1" x14ac:dyDescent="0.2">
      <c r="A116" s="1254" t="s">
        <v>1057</v>
      </c>
      <c r="B116" s="1254"/>
      <c r="C116" s="1254"/>
      <c r="D116" s="1254"/>
      <c r="E116" s="1254"/>
      <c r="F116" s="1255"/>
      <c r="G116" s="1307">
        <v>0</v>
      </c>
      <c r="H116" s="1308"/>
    </row>
    <row r="117" spans="1:12" s="100" customFormat="1" ht="18.75" customHeight="1" x14ac:dyDescent="0.2">
      <c r="A117" s="1295" t="s">
        <v>1058</v>
      </c>
      <c r="B117" s="1295"/>
      <c r="C117" s="1295"/>
      <c r="D117" s="1295"/>
      <c r="E117" s="1295"/>
      <c r="F117" s="1296"/>
      <c r="G117" s="1231">
        <v>0</v>
      </c>
      <c r="H117" s="1232"/>
    </row>
    <row r="118" spans="1:12" s="100" customFormat="1" ht="12.75" x14ac:dyDescent="0.2">
      <c r="A118" s="1256" t="s">
        <v>757</v>
      </c>
      <c r="B118" s="1256"/>
      <c r="C118" s="1256"/>
      <c r="D118" s="1256"/>
      <c r="E118" s="1256"/>
      <c r="F118" s="1256"/>
      <c r="G118" s="1256"/>
      <c r="H118" s="1256"/>
    </row>
    <row r="119" spans="1:12" s="100" customFormat="1" ht="12.75" x14ac:dyDescent="0.2">
      <c r="A119" s="1285" t="s">
        <v>428</v>
      </c>
      <c r="B119" s="1205" t="s">
        <v>656</v>
      </c>
      <c r="C119" s="1207"/>
      <c r="D119" s="1205" t="s">
        <v>286</v>
      </c>
      <c r="E119" s="1207"/>
      <c r="F119" s="1221" t="s">
        <v>112</v>
      </c>
      <c r="G119" s="1222"/>
      <c r="H119" s="1222"/>
    </row>
    <row r="120" spans="1:12" s="100" customFormat="1" ht="12.75" x14ac:dyDescent="0.2">
      <c r="A120" s="1286"/>
      <c r="B120" s="1208"/>
      <c r="C120" s="1210"/>
      <c r="D120" s="1208"/>
      <c r="E120" s="1210"/>
      <c r="F120" s="1263" t="s">
        <v>118</v>
      </c>
      <c r="G120" s="1264"/>
      <c r="H120" s="210" t="s">
        <v>117</v>
      </c>
      <c r="I120" s="101"/>
      <c r="J120" s="101"/>
      <c r="K120" s="101"/>
      <c r="L120" s="101"/>
    </row>
    <row r="121" spans="1:12" s="100" customFormat="1" ht="12.75" x14ac:dyDescent="0.2">
      <c r="A121" s="1287"/>
      <c r="B121" s="1211"/>
      <c r="C121" s="1213"/>
      <c r="D121" s="1248" t="s">
        <v>119</v>
      </c>
      <c r="E121" s="1249"/>
      <c r="F121" s="1248" t="s">
        <v>120</v>
      </c>
      <c r="G121" s="1249"/>
      <c r="H121" s="367" t="s">
        <v>203</v>
      </c>
      <c r="I121" s="208"/>
      <c r="J121" s="208"/>
      <c r="K121" s="208"/>
      <c r="L121" s="101"/>
    </row>
    <row r="122" spans="1:12" s="100" customFormat="1" ht="15.75" x14ac:dyDescent="0.2">
      <c r="A122" s="862" t="s">
        <v>756</v>
      </c>
      <c r="B122" s="1250">
        <f>B56*0.25</f>
        <v>1639750</v>
      </c>
      <c r="C122" s="1251"/>
      <c r="D122" s="1250">
        <f>D56*0.25</f>
        <v>1639750</v>
      </c>
      <c r="E122" s="1251"/>
      <c r="F122" s="1250">
        <f>F56*0.25</f>
        <v>1578261.8899999997</v>
      </c>
      <c r="G122" s="1251"/>
      <c r="H122" s="542">
        <f>IF(D122="",0,IF(D122=0,0,F122/D122))</f>
        <v>0.9625015337703916</v>
      </c>
      <c r="I122" s="526"/>
      <c r="J122" s="209"/>
      <c r="K122" s="209"/>
      <c r="L122" s="101"/>
    </row>
    <row r="123" spans="1:12" s="100" customFormat="1" ht="44.85" customHeight="1" x14ac:dyDescent="0.2">
      <c r="A123" s="1207" t="s">
        <v>429</v>
      </c>
      <c r="B123" s="1197" t="s">
        <v>844</v>
      </c>
      <c r="C123" s="1197" t="s">
        <v>288</v>
      </c>
      <c r="D123" s="1283" t="s">
        <v>175</v>
      </c>
      <c r="E123" s="1291"/>
      <c r="F123" s="1283" t="s">
        <v>176</v>
      </c>
      <c r="G123" s="1284"/>
      <c r="H123" s="1252" t="s">
        <v>708</v>
      </c>
      <c r="I123" s="207"/>
      <c r="J123" s="185"/>
      <c r="K123" s="184"/>
      <c r="L123" s="101"/>
    </row>
    <row r="124" spans="1:12" s="100" customFormat="1" ht="12.75" x14ac:dyDescent="0.2">
      <c r="A124" s="1210"/>
      <c r="B124" s="1198"/>
      <c r="C124" s="1198"/>
      <c r="D124" s="105" t="s">
        <v>118</v>
      </c>
      <c r="E124" s="210" t="s">
        <v>117</v>
      </c>
      <c r="F124" s="105" t="s">
        <v>118</v>
      </c>
      <c r="G124" s="210" t="s">
        <v>117</v>
      </c>
      <c r="H124" s="1253"/>
      <c r="I124" s="184"/>
      <c r="J124" s="184"/>
      <c r="K124" s="101"/>
      <c r="L124" s="101"/>
    </row>
    <row r="125" spans="1:12" s="100" customFormat="1" ht="12.75" x14ac:dyDescent="0.2">
      <c r="A125" s="1213"/>
      <c r="B125" s="1258"/>
      <c r="C125" s="107" t="s">
        <v>179</v>
      </c>
      <c r="D125" s="107" t="s">
        <v>180</v>
      </c>
      <c r="E125" s="144" t="s">
        <v>208</v>
      </c>
      <c r="F125" s="107" t="s">
        <v>181</v>
      </c>
      <c r="G125" s="367" t="s">
        <v>696</v>
      </c>
      <c r="H125" s="193" t="s">
        <v>444</v>
      </c>
      <c r="I125" s="184"/>
      <c r="J125" s="184"/>
      <c r="K125" s="184"/>
      <c r="L125" s="101"/>
    </row>
    <row r="126" spans="1:12" s="100" customFormat="1" ht="12.75" x14ac:dyDescent="0.2">
      <c r="A126" s="147" t="s">
        <v>755</v>
      </c>
      <c r="B126" s="529">
        <f>B127+B130</f>
        <v>596430</v>
      </c>
      <c r="C126" s="529">
        <f t="shared" ref="C126:H126" si="7">C127+C130</f>
        <v>596430</v>
      </c>
      <c r="D126" s="531">
        <f t="shared" si="7"/>
        <v>546534.87</v>
      </c>
      <c r="E126" s="524">
        <f>IF($C126="",0,IF($C126=0,0,D126/$C126))</f>
        <v>0.91634369498516166</v>
      </c>
      <c r="F126" s="691">
        <f t="shared" si="7"/>
        <v>546834.87</v>
      </c>
      <c r="G126" s="524">
        <f>IF($C126="",0,IF($C126=0,0,F126/$C126))</f>
        <v>0.91684668779236456</v>
      </c>
      <c r="H126" s="531">
        <f t="shared" si="7"/>
        <v>0</v>
      </c>
      <c r="I126" s="101"/>
      <c r="J126" s="101"/>
      <c r="K126" s="101"/>
      <c r="L126" s="101"/>
    </row>
    <row r="127" spans="1:12" s="100" customFormat="1" ht="12.75" x14ac:dyDescent="0.2">
      <c r="A127" s="148" t="s">
        <v>754</v>
      </c>
      <c r="B127" s="527">
        <f>SUM(B128:B129)</f>
        <v>596430</v>
      </c>
      <c r="C127" s="527">
        <f>SUM(C128:C129)</f>
        <v>596430</v>
      </c>
      <c r="D127" s="528">
        <f>SUM(D128:D129)</f>
        <v>546534.87</v>
      </c>
      <c r="E127" s="423">
        <f t="shared" ref="E127:G140" si="8">IF($C127="",0,IF($C127=0,0,D127/$C127))</f>
        <v>0.91634369498516166</v>
      </c>
      <c r="F127" s="692">
        <f>SUM(F128:F129)</f>
        <v>546834.87</v>
      </c>
      <c r="G127" s="423">
        <f t="shared" si="8"/>
        <v>0.91684668779236456</v>
      </c>
      <c r="H127" s="528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753</v>
      </c>
      <c r="B128" s="701">
        <v>440000</v>
      </c>
      <c r="C128" s="701">
        <v>440000</v>
      </c>
      <c r="D128" s="702">
        <v>546534.87</v>
      </c>
      <c r="E128" s="423">
        <f t="shared" si="8"/>
        <v>1.2421247045454544</v>
      </c>
      <c r="F128" s="706">
        <v>546834.87</v>
      </c>
      <c r="G128" s="423">
        <f t="shared" si="8"/>
        <v>1.2428065227272727</v>
      </c>
      <c r="H128" s="702">
        <v>0</v>
      </c>
    </row>
    <row r="129" spans="1:8" s="100" customFormat="1" ht="12.75" x14ac:dyDescent="0.2">
      <c r="A129" s="148" t="s">
        <v>752</v>
      </c>
      <c r="B129" s="701">
        <v>156430</v>
      </c>
      <c r="C129" s="701">
        <v>156430</v>
      </c>
      <c r="D129" s="702">
        <v>0</v>
      </c>
      <c r="E129" s="423">
        <f t="shared" si="8"/>
        <v>0</v>
      </c>
      <c r="F129" s="706">
        <v>0</v>
      </c>
      <c r="G129" s="423">
        <f t="shared" si="8"/>
        <v>0</v>
      </c>
      <c r="H129" s="702">
        <v>0</v>
      </c>
    </row>
    <row r="130" spans="1:8" s="100" customFormat="1" ht="12.75" x14ac:dyDescent="0.2">
      <c r="A130" s="148" t="s">
        <v>751</v>
      </c>
      <c r="B130" s="527">
        <f>SUM(B131:B132)</f>
        <v>0</v>
      </c>
      <c r="C130" s="527">
        <f>SUM(C131:C132)</f>
        <v>0</v>
      </c>
      <c r="D130" s="528">
        <f>SUM(D131:D132)</f>
        <v>0</v>
      </c>
      <c r="E130" s="423">
        <f t="shared" si="8"/>
        <v>0</v>
      </c>
      <c r="F130" s="692">
        <f>SUM(F131:F132)</f>
        <v>0</v>
      </c>
      <c r="G130" s="423">
        <f t="shared" si="8"/>
        <v>0</v>
      </c>
      <c r="H130" s="528">
        <f>SUM(H131:H132)</f>
        <v>0</v>
      </c>
    </row>
    <row r="131" spans="1:8" s="100" customFormat="1" ht="12.75" x14ac:dyDescent="0.2">
      <c r="A131" s="148" t="s">
        <v>750</v>
      </c>
      <c r="B131" s="701">
        <v>0</v>
      </c>
      <c r="C131" s="701">
        <v>0</v>
      </c>
      <c r="D131" s="702">
        <v>0</v>
      </c>
      <c r="E131" s="423">
        <f t="shared" si="8"/>
        <v>0</v>
      </c>
      <c r="F131" s="706">
        <v>0</v>
      </c>
      <c r="G131" s="423">
        <f t="shared" si="8"/>
        <v>0</v>
      </c>
      <c r="H131" s="702">
        <v>0</v>
      </c>
    </row>
    <row r="132" spans="1:8" s="100" customFormat="1" ht="12.75" x14ac:dyDescent="0.2">
      <c r="A132" s="148" t="s">
        <v>749</v>
      </c>
      <c r="B132" s="701">
        <v>0</v>
      </c>
      <c r="C132" s="701">
        <v>0</v>
      </c>
      <c r="D132" s="702">
        <v>0</v>
      </c>
      <c r="E132" s="423">
        <f t="shared" si="8"/>
        <v>0</v>
      </c>
      <c r="F132" s="706">
        <v>0</v>
      </c>
      <c r="G132" s="423">
        <f t="shared" si="8"/>
        <v>0</v>
      </c>
      <c r="H132" s="702">
        <v>0</v>
      </c>
    </row>
    <row r="133" spans="1:8" s="100" customFormat="1" ht="12.75" x14ac:dyDescent="0.2">
      <c r="A133" s="148" t="s">
        <v>748</v>
      </c>
      <c r="B133" s="527">
        <f>SUM(B134:B135)</f>
        <v>6073700</v>
      </c>
      <c r="C133" s="527">
        <f>SUM(C134:C135)</f>
        <v>6073700</v>
      </c>
      <c r="D133" s="528">
        <f>SUM(D134:D135)</f>
        <v>6155948.5700000003</v>
      </c>
      <c r="E133" s="423">
        <f t="shared" si="8"/>
        <v>1.0135417570838205</v>
      </c>
      <c r="F133" s="692">
        <f>SUM(F134:F135)</f>
        <v>5581651.8499999996</v>
      </c>
      <c r="G133" s="423">
        <f t="shared" si="8"/>
        <v>0.91898708365576165</v>
      </c>
      <c r="H133" s="528">
        <f>SUM(H134:H135)</f>
        <v>574296.72</v>
      </c>
    </row>
    <row r="134" spans="1:8" s="100" customFormat="1" ht="12.75" x14ac:dyDescent="0.2">
      <c r="A134" s="148" t="s">
        <v>747</v>
      </c>
      <c r="B134" s="701">
        <v>3025125</v>
      </c>
      <c r="C134" s="701">
        <v>3025125</v>
      </c>
      <c r="D134" s="702">
        <v>5010562.71</v>
      </c>
      <c r="E134" s="423">
        <f t="shared" si="8"/>
        <v>1.6563159241353662</v>
      </c>
      <c r="F134" s="706">
        <v>4999202.71</v>
      </c>
      <c r="G134" s="423">
        <f t="shared" si="8"/>
        <v>1.6525607074087847</v>
      </c>
      <c r="H134" s="702">
        <v>11360</v>
      </c>
    </row>
    <row r="135" spans="1:8" s="100" customFormat="1" ht="12.75" x14ac:dyDescent="0.2">
      <c r="A135" s="148" t="s">
        <v>746</v>
      </c>
      <c r="B135" s="701">
        <v>3048575</v>
      </c>
      <c r="C135" s="701">
        <v>3048575</v>
      </c>
      <c r="D135" s="702">
        <v>1145385.8600000001</v>
      </c>
      <c r="E135" s="423">
        <f t="shared" si="8"/>
        <v>0.37571188506105313</v>
      </c>
      <c r="F135" s="706">
        <v>582449.14</v>
      </c>
      <c r="G135" s="423">
        <f t="shared" si="8"/>
        <v>0.19105619510755026</v>
      </c>
      <c r="H135" s="702">
        <v>562936.72</v>
      </c>
    </row>
    <row r="136" spans="1:8" s="100" customFormat="1" ht="12.75" x14ac:dyDescent="0.2">
      <c r="A136" s="148" t="s">
        <v>745</v>
      </c>
      <c r="B136" s="701"/>
      <c r="C136" s="701"/>
      <c r="D136" s="702"/>
      <c r="E136" s="423">
        <f t="shared" si="8"/>
        <v>0</v>
      </c>
      <c r="F136" s="706"/>
      <c r="G136" s="423">
        <f t="shared" si="8"/>
        <v>0</v>
      </c>
      <c r="H136" s="702"/>
    </row>
    <row r="137" spans="1:8" s="100" customFormat="1" ht="12.75" x14ac:dyDescent="0.2">
      <c r="A137" s="148" t="s">
        <v>744</v>
      </c>
      <c r="B137" s="701"/>
      <c r="C137" s="701"/>
      <c r="D137" s="702"/>
      <c r="E137" s="423">
        <f t="shared" si="8"/>
        <v>0</v>
      </c>
      <c r="F137" s="706"/>
      <c r="G137" s="423">
        <f t="shared" si="8"/>
        <v>0</v>
      </c>
      <c r="H137" s="702"/>
    </row>
    <row r="138" spans="1:8" s="100" customFormat="1" ht="12.75" x14ac:dyDescent="0.2">
      <c r="A138" s="148" t="s">
        <v>743</v>
      </c>
      <c r="B138" s="701"/>
      <c r="C138" s="701"/>
      <c r="D138" s="702"/>
      <c r="E138" s="423">
        <f t="shared" si="8"/>
        <v>0</v>
      </c>
      <c r="F138" s="706"/>
      <c r="G138" s="423">
        <f t="shared" si="8"/>
        <v>0</v>
      </c>
      <c r="H138" s="702"/>
    </row>
    <row r="139" spans="1:8" s="100" customFormat="1" ht="12.75" x14ac:dyDescent="0.2">
      <c r="A139" s="149" t="s">
        <v>742</v>
      </c>
      <c r="B139" s="701"/>
      <c r="C139" s="701"/>
      <c r="D139" s="702"/>
      <c r="E139" s="437">
        <f t="shared" si="8"/>
        <v>0</v>
      </c>
      <c r="F139" s="706"/>
      <c r="G139" s="437">
        <f t="shared" si="8"/>
        <v>0</v>
      </c>
      <c r="H139" s="702"/>
    </row>
    <row r="140" spans="1:8" s="100" customFormat="1" ht="12.75" x14ac:dyDescent="0.2">
      <c r="A140" s="149" t="s">
        <v>741</v>
      </c>
      <c r="B140" s="530">
        <f>SUM(B126,B133,B136:B139)</f>
        <v>6670130</v>
      </c>
      <c r="C140" s="530">
        <f>SUM(C126,C133,C136:C139)</f>
        <v>6670130</v>
      </c>
      <c r="D140" s="530">
        <f>SUM(D126,D133,D136:D139)</f>
        <v>6702483.4400000004</v>
      </c>
      <c r="E140" s="525">
        <f t="shared" si="8"/>
        <v>1.0048504961672411</v>
      </c>
      <c r="F140" s="530">
        <f>SUM(F126,F133,F136:F139)</f>
        <v>6128486.7199999997</v>
      </c>
      <c r="G140" s="525">
        <f t="shared" si="8"/>
        <v>0.91879569363715541</v>
      </c>
      <c r="H140" s="532">
        <f>SUM(H126,H133,H136:H139)</f>
        <v>574296.72</v>
      </c>
    </row>
    <row r="141" spans="1:8" s="100" customFormat="1" ht="12.75" x14ac:dyDescent="0.2">
      <c r="A141" s="1240" t="s">
        <v>430</v>
      </c>
      <c r="B141" s="1240"/>
      <c r="C141" s="1240"/>
      <c r="D141" s="1240"/>
      <c r="E141" s="1240"/>
      <c r="F141" s="1285"/>
      <c r="G141" s="1239" t="s">
        <v>256</v>
      </c>
      <c r="H141" s="1240"/>
    </row>
    <row r="142" spans="1:8" s="100" customFormat="1" ht="12.75" x14ac:dyDescent="0.2">
      <c r="A142" s="1242"/>
      <c r="B142" s="1242"/>
      <c r="C142" s="1242"/>
      <c r="D142" s="1242"/>
      <c r="E142" s="1242"/>
      <c r="F142" s="1286"/>
      <c r="G142" s="1241"/>
      <c r="H142" s="1242"/>
    </row>
    <row r="143" spans="1:8" s="100" customFormat="1" ht="12.75" x14ac:dyDescent="0.2">
      <c r="A143" s="1244"/>
      <c r="B143" s="1244"/>
      <c r="C143" s="1244"/>
      <c r="D143" s="1244"/>
      <c r="E143" s="1244"/>
      <c r="F143" s="1287"/>
      <c r="G143" s="1243"/>
      <c r="H143" s="1244"/>
    </row>
    <row r="144" spans="1:8" s="100" customFormat="1" ht="12.75" x14ac:dyDescent="0.2">
      <c r="A144" s="266" t="s">
        <v>740</v>
      </c>
      <c r="B144" s="266"/>
      <c r="C144" s="266"/>
      <c r="D144" s="266"/>
      <c r="E144" s="266"/>
      <c r="F144" s="152"/>
      <c r="G144" s="1223">
        <f>F89</f>
        <v>1653132.69</v>
      </c>
      <c r="H144" s="1224"/>
    </row>
    <row r="145" spans="1:12" s="100" customFormat="1" ht="12.75" x14ac:dyDescent="0.2">
      <c r="A145" s="205" t="s">
        <v>739</v>
      </c>
      <c r="B145" s="205"/>
      <c r="C145" s="205"/>
      <c r="D145" s="205"/>
      <c r="E145" s="205"/>
      <c r="F145" s="152"/>
      <c r="G145" s="1099">
        <v>2833523.29</v>
      </c>
      <c r="H145" s="1151"/>
    </row>
    <row r="146" spans="1:12" s="100" customFormat="1" ht="12.75" customHeight="1" x14ac:dyDescent="0.2">
      <c r="A146" s="1288" t="s">
        <v>738</v>
      </c>
      <c r="B146" s="1288"/>
      <c r="C146" s="1288"/>
      <c r="D146" s="205"/>
      <c r="E146" s="205"/>
      <c r="F146" s="265"/>
      <c r="G146" s="1269">
        <f>F88</f>
        <v>49422.23</v>
      </c>
      <c r="H146" s="1303"/>
    </row>
    <row r="147" spans="1:12" s="100" customFormat="1" ht="12.75" customHeight="1" x14ac:dyDescent="0.2">
      <c r="A147" s="1257" t="s">
        <v>737</v>
      </c>
      <c r="B147" s="1257"/>
      <c r="C147" s="1257"/>
      <c r="D147" s="112"/>
      <c r="E147" s="112"/>
      <c r="F147" s="264"/>
      <c r="G147" s="1099"/>
      <c r="H147" s="1151"/>
    </row>
    <row r="148" spans="1:12" s="100" customFormat="1" ht="12.75" customHeight="1" x14ac:dyDescent="0.2">
      <c r="A148" s="1257" t="s">
        <v>736</v>
      </c>
      <c r="B148" s="1257"/>
      <c r="C148" s="1257"/>
      <c r="D148" s="112"/>
      <c r="E148" s="112"/>
      <c r="F148" s="264"/>
      <c r="G148" s="1099"/>
      <c r="H148" s="1151"/>
    </row>
    <row r="149" spans="1:12" s="100" customFormat="1" ht="12.75" customHeight="1" x14ac:dyDescent="0.2">
      <c r="A149" s="1294" t="s">
        <v>735</v>
      </c>
      <c r="B149" s="1294"/>
      <c r="C149" s="1294"/>
      <c r="D149" s="1294"/>
      <c r="E149" s="136"/>
      <c r="F149" s="272"/>
      <c r="G149" s="1099"/>
      <c r="H149" s="1151"/>
    </row>
    <row r="150" spans="1:12" s="100" customFormat="1" ht="12.75" customHeight="1" x14ac:dyDescent="0.2">
      <c r="A150" s="1247" t="s">
        <v>872</v>
      </c>
      <c r="B150" s="1247"/>
      <c r="C150" s="1247"/>
      <c r="D150" s="1247"/>
      <c r="E150" s="1247"/>
      <c r="F150" s="1247"/>
      <c r="G150" s="1099"/>
      <c r="H150" s="1151"/>
    </row>
    <row r="151" spans="1:12" s="100" customFormat="1" ht="15.75" customHeight="1" x14ac:dyDescent="0.2">
      <c r="A151" s="1304" t="s">
        <v>967</v>
      </c>
      <c r="B151" s="1304"/>
      <c r="C151" s="1304"/>
      <c r="D151" s="1304"/>
      <c r="E151" s="1304"/>
      <c r="F151" s="1305"/>
      <c r="G151" s="1195">
        <f>SUM(G144:H150)</f>
        <v>4536078.2100000009</v>
      </c>
      <c r="H151" s="1196"/>
      <c r="I151" s="101"/>
      <c r="J151" s="101"/>
      <c r="K151" s="101"/>
      <c r="L151" s="101"/>
    </row>
    <row r="152" spans="1:12" s="100" customFormat="1" ht="15.75" x14ac:dyDescent="0.2">
      <c r="A152" s="273" t="s">
        <v>966</v>
      </c>
      <c r="B152" s="273"/>
      <c r="C152" s="273"/>
      <c r="D152" s="273"/>
      <c r="E152" s="273"/>
      <c r="F152" s="274"/>
      <c r="G152" s="1195">
        <f>F126+F133-G151</f>
        <v>1592408.5099999988</v>
      </c>
      <c r="H152" s="1196"/>
      <c r="I152" s="101"/>
      <c r="J152" s="101"/>
      <c r="K152" s="101"/>
      <c r="L152" s="101"/>
    </row>
    <row r="153" spans="1:12" s="262" customFormat="1" ht="16.899999999999999" customHeight="1" x14ac:dyDescent="0.2">
      <c r="A153" s="1233" t="s">
        <v>965</v>
      </c>
      <c r="B153" s="1233"/>
      <c r="C153" s="1233"/>
      <c r="D153" s="1233"/>
      <c r="E153" s="1233"/>
      <c r="F153" s="1234"/>
      <c r="G153" s="1193">
        <f>IF(F56="",0,IF(F56=0,0,(G152/F56)))</f>
        <v>0.25224085433628496</v>
      </c>
      <c r="H153" s="1194"/>
      <c r="I153" s="275"/>
      <c r="J153" s="275"/>
      <c r="K153" s="275"/>
      <c r="L153" s="263"/>
    </row>
    <row r="154" spans="1:12" s="100" customFormat="1" ht="12.75" x14ac:dyDescent="0.2">
      <c r="A154" s="1306" t="s">
        <v>431</v>
      </c>
      <c r="B154" s="1306"/>
      <c r="C154" s="1306"/>
      <c r="D154" s="1306"/>
      <c r="E154" s="1306"/>
      <c r="F154" s="1306"/>
      <c r="G154" s="1306"/>
      <c r="H154" s="1306"/>
      <c r="I154" s="209"/>
      <c r="J154" s="209"/>
      <c r="K154" s="209"/>
      <c r="L154" s="101"/>
    </row>
    <row r="155" spans="1:12" s="100" customFormat="1" ht="44.85" customHeight="1" x14ac:dyDescent="0.2">
      <c r="A155" s="1285" t="s">
        <v>734</v>
      </c>
      <c r="B155" s="1197" t="s">
        <v>844</v>
      </c>
      <c r="C155" s="1197" t="s">
        <v>288</v>
      </c>
      <c r="D155" s="1283" t="s">
        <v>175</v>
      </c>
      <c r="E155" s="1291"/>
      <c r="F155" s="1283" t="s">
        <v>176</v>
      </c>
      <c r="G155" s="1284"/>
      <c r="H155" s="1252" t="s">
        <v>708</v>
      </c>
      <c r="I155" s="207"/>
      <c r="J155" s="185"/>
      <c r="K155" s="184"/>
      <c r="L155" s="101"/>
    </row>
    <row r="156" spans="1:12" s="100" customFormat="1" ht="12.75" x14ac:dyDescent="0.2">
      <c r="A156" s="1286"/>
      <c r="B156" s="1198"/>
      <c r="C156" s="1198"/>
      <c r="D156" s="105" t="s">
        <v>118</v>
      </c>
      <c r="E156" s="210" t="s">
        <v>117</v>
      </c>
      <c r="F156" s="105" t="s">
        <v>118</v>
      </c>
      <c r="G156" s="210" t="s">
        <v>117</v>
      </c>
      <c r="H156" s="1253"/>
      <c r="I156" s="184"/>
      <c r="J156" s="184"/>
      <c r="K156" s="101"/>
      <c r="L156" s="101"/>
    </row>
    <row r="157" spans="1:12" s="100" customFormat="1" ht="12.75" x14ac:dyDescent="0.2">
      <c r="A157" s="1287"/>
      <c r="B157" s="1258"/>
      <c r="C157" s="107" t="s">
        <v>179</v>
      </c>
      <c r="D157" s="107" t="s">
        <v>180</v>
      </c>
      <c r="E157" s="367" t="s">
        <v>208</v>
      </c>
      <c r="F157" s="107" t="s">
        <v>181</v>
      </c>
      <c r="G157" s="367" t="s">
        <v>696</v>
      </c>
      <c r="H157" s="193" t="s">
        <v>444</v>
      </c>
      <c r="I157" s="184"/>
      <c r="J157" s="184"/>
      <c r="K157" s="184"/>
      <c r="L157" s="101"/>
    </row>
    <row r="158" spans="1:12" s="100" customFormat="1" ht="25.5" x14ac:dyDescent="0.2">
      <c r="A158" s="145" t="s">
        <v>733</v>
      </c>
      <c r="B158" s="512"/>
      <c r="C158" s="707"/>
      <c r="D158" s="512"/>
      <c r="E158" s="423">
        <f t="shared" ref="E158:E163" si="9">IF($C158="",0,IF($C158=0,0,D158/$C158))</f>
        <v>0</v>
      </c>
      <c r="F158" s="701"/>
      <c r="G158" s="423">
        <f t="shared" ref="G158:G163" si="10">IF($C158="",0,IF($C158=0,0,F158/$C158))</f>
        <v>0</v>
      </c>
      <c r="H158" s="709"/>
      <c r="I158" s="101"/>
      <c r="J158" s="101"/>
      <c r="K158" s="101"/>
      <c r="L158" s="101"/>
    </row>
    <row r="159" spans="1:12" s="100" customFormat="1" ht="14.25" customHeight="1" x14ac:dyDescent="0.2">
      <c r="A159" s="145" t="s">
        <v>732</v>
      </c>
      <c r="B159" s="708"/>
      <c r="C159" s="512"/>
      <c r="D159" s="512"/>
      <c r="E159" s="423">
        <f t="shared" si="9"/>
        <v>0</v>
      </c>
      <c r="F159" s="701"/>
      <c r="G159" s="423">
        <f t="shared" si="10"/>
        <v>0</v>
      </c>
      <c r="H159" s="511"/>
    </row>
    <row r="160" spans="1:12" s="100" customFormat="1" ht="12.75" x14ac:dyDescent="0.2">
      <c r="A160" s="186" t="s">
        <v>731</v>
      </c>
      <c r="B160" s="511"/>
      <c r="C160" s="511"/>
      <c r="D160" s="511"/>
      <c r="E160" s="423">
        <f t="shared" si="9"/>
        <v>0</v>
      </c>
      <c r="F160" s="701"/>
      <c r="G160" s="423">
        <f t="shared" si="10"/>
        <v>0</v>
      </c>
      <c r="H160" s="511"/>
    </row>
    <row r="161" spans="1:8" s="100" customFormat="1" ht="12.75" customHeight="1" x14ac:dyDescent="0.2">
      <c r="A161" s="146" t="s">
        <v>730</v>
      </c>
      <c r="B161" s="708">
        <v>851765</v>
      </c>
      <c r="C161" s="512">
        <v>966117.32</v>
      </c>
      <c r="D161" s="512">
        <v>4508.55</v>
      </c>
      <c r="E161" s="423">
        <f t="shared" si="9"/>
        <v>4.6666692612445868E-3</v>
      </c>
      <c r="F161" s="701">
        <v>4508.55</v>
      </c>
      <c r="G161" s="423">
        <f t="shared" si="10"/>
        <v>4.6666692612445868E-3</v>
      </c>
      <c r="H161" s="516">
        <v>0</v>
      </c>
    </row>
    <row r="162" spans="1:8" s="100" customFormat="1" ht="25.9" customHeight="1" x14ac:dyDescent="0.2">
      <c r="A162" s="146" t="s">
        <v>969</v>
      </c>
      <c r="B162" s="417">
        <f>SUM(B158:B161)</f>
        <v>851765</v>
      </c>
      <c r="C162" s="417">
        <f t="shared" ref="C162:H162" si="11">SUM(C158:C161)</f>
        <v>966117.32</v>
      </c>
      <c r="D162" s="417">
        <f t="shared" si="11"/>
        <v>4508.55</v>
      </c>
      <c r="E162" s="525">
        <f t="shared" si="9"/>
        <v>4.6666692612445868E-3</v>
      </c>
      <c r="F162" s="417">
        <f t="shared" si="11"/>
        <v>4508.55</v>
      </c>
      <c r="G162" s="525">
        <f t="shared" si="10"/>
        <v>4.6666692612445868E-3</v>
      </c>
      <c r="H162" s="451">
        <f t="shared" si="11"/>
        <v>0</v>
      </c>
    </row>
    <row r="163" spans="1:8" s="100" customFormat="1" ht="12.75" x14ac:dyDescent="0.2">
      <c r="A163" s="146" t="s">
        <v>970</v>
      </c>
      <c r="B163" s="534">
        <f>B140+B162</f>
        <v>7521895</v>
      </c>
      <c r="C163" s="534">
        <f t="shared" ref="C163:H163" si="12">C140+C162</f>
        <v>7636247.3200000003</v>
      </c>
      <c r="D163" s="534">
        <f t="shared" si="12"/>
        <v>6706991.9900000002</v>
      </c>
      <c r="E163" s="423">
        <f t="shared" si="9"/>
        <v>0.87830994845253385</v>
      </c>
      <c r="F163" s="534">
        <f t="shared" si="12"/>
        <v>6132995.2699999996</v>
      </c>
      <c r="G163" s="423">
        <f t="shared" si="10"/>
        <v>0.80314256636727155</v>
      </c>
      <c r="H163" s="520">
        <f t="shared" si="12"/>
        <v>574296.72</v>
      </c>
    </row>
    <row r="164" spans="1:8" s="100" customFormat="1" ht="12.75" customHeight="1" x14ac:dyDescent="0.2">
      <c r="A164" s="1240" t="s">
        <v>209</v>
      </c>
      <c r="B164" s="1285"/>
      <c r="C164" s="1205" t="s">
        <v>210</v>
      </c>
      <c r="D164" s="1206"/>
      <c r="E164" s="1207"/>
      <c r="F164" s="1199" t="s">
        <v>1059</v>
      </c>
      <c r="G164" s="1200"/>
      <c r="H164" s="1200"/>
    </row>
    <row r="165" spans="1:8" s="100" customFormat="1" ht="12.75" x14ac:dyDescent="0.2">
      <c r="A165" s="1242"/>
      <c r="B165" s="1286"/>
      <c r="C165" s="1208"/>
      <c r="D165" s="1209"/>
      <c r="E165" s="1210"/>
      <c r="F165" s="1201"/>
      <c r="G165" s="1202"/>
      <c r="H165" s="1202"/>
    </row>
    <row r="166" spans="1:8" s="100" customFormat="1" ht="12.75" x14ac:dyDescent="0.2">
      <c r="A166" s="1244"/>
      <c r="B166" s="1287"/>
      <c r="C166" s="1211"/>
      <c r="D166" s="1212"/>
      <c r="E166" s="1213"/>
      <c r="F166" s="1203"/>
      <c r="G166" s="1204"/>
      <c r="H166" s="1204"/>
    </row>
    <row r="167" spans="1:8" s="100" customFormat="1" ht="12.75" x14ac:dyDescent="0.2">
      <c r="A167" s="1259" t="s">
        <v>729</v>
      </c>
      <c r="B167" s="1260"/>
      <c r="C167" s="1217">
        <f>SUM(C168:E169)</f>
        <v>0</v>
      </c>
      <c r="D167" s="1218"/>
      <c r="E167" s="1219"/>
      <c r="F167" s="1217">
        <f>SUM(F168:H169)</f>
        <v>0</v>
      </c>
      <c r="G167" s="1218"/>
      <c r="H167" s="1218"/>
    </row>
    <row r="168" spans="1:8" s="100" customFormat="1" ht="12.75" x14ac:dyDescent="0.2">
      <c r="A168" s="1265" t="s">
        <v>728</v>
      </c>
      <c r="B168" s="1266"/>
      <c r="C168" s="1099"/>
      <c r="D168" s="1151"/>
      <c r="E168" s="1100"/>
      <c r="F168" s="1099"/>
      <c r="G168" s="1151"/>
      <c r="H168" s="1151"/>
    </row>
    <row r="169" spans="1:8" s="100" customFormat="1" ht="12.75" x14ac:dyDescent="0.2">
      <c r="A169" s="1267" t="s">
        <v>727</v>
      </c>
      <c r="B169" s="1268"/>
      <c r="C169" s="1113"/>
      <c r="D169" s="1216"/>
      <c r="E169" s="1114"/>
      <c r="F169" s="1113"/>
      <c r="G169" s="1216"/>
      <c r="H169" s="1216"/>
    </row>
    <row r="170" spans="1:8" s="100" customFormat="1" ht="12.75" x14ac:dyDescent="0.2">
      <c r="A170" s="1214" t="s">
        <v>668</v>
      </c>
      <c r="B170" s="1214"/>
      <c r="C170" s="1214"/>
      <c r="D170" s="1214"/>
      <c r="E170" s="1214"/>
      <c r="F170" s="1214"/>
      <c r="G170" s="1205" t="s">
        <v>256</v>
      </c>
      <c r="H170" s="1206"/>
    </row>
    <row r="171" spans="1:8" s="100" customFormat="1" ht="25.5" customHeight="1" x14ac:dyDescent="0.2">
      <c r="A171" s="1215"/>
      <c r="B171" s="1215"/>
      <c r="C171" s="1215"/>
      <c r="D171" s="1215"/>
      <c r="E171" s="1215"/>
      <c r="F171" s="1215"/>
      <c r="G171" s="1211"/>
      <c r="H171" s="1212"/>
    </row>
    <row r="172" spans="1:8" s="100" customFormat="1" ht="15.75" x14ac:dyDescent="0.2">
      <c r="A172" s="533" t="s">
        <v>1060</v>
      </c>
      <c r="B172" s="266"/>
      <c r="C172" s="266"/>
      <c r="D172" s="266"/>
      <c r="E172" s="266"/>
      <c r="F172" s="276"/>
      <c r="G172" s="1301">
        <v>330932.26</v>
      </c>
      <c r="H172" s="1302"/>
    </row>
    <row r="173" spans="1:8" s="100" customFormat="1" ht="12.75" x14ac:dyDescent="0.2">
      <c r="A173" s="205" t="s">
        <v>726</v>
      </c>
      <c r="B173" s="205"/>
      <c r="C173" s="205"/>
      <c r="D173" s="205"/>
      <c r="E173" s="205"/>
      <c r="F173" s="265"/>
      <c r="G173" s="1099">
        <v>5643789.46</v>
      </c>
      <c r="H173" s="1151"/>
    </row>
    <row r="174" spans="1:8" s="100" customFormat="1" ht="12.75" x14ac:dyDescent="0.2">
      <c r="A174" s="205" t="s">
        <v>725</v>
      </c>
      <c r="B174" s="205"/>
      <c r="C174" s="205"/>
      <c r="D174" s="205"/>
      <c r="E174" s="205"/>
      <c r="F174" s="265"/>
      <c r="G174" s="1269">
        <f>SUM(G175:H176)</f>
        <v>0</v>
      </c>
      <c r="H174" s="1303"/>
    </row>
    <row r="175" spans="1:8" s="100" customFormat="1" ht="12.75" x14ac:dyDescent="0.2">
      <c r="A175" s="205" t="s">
        <v>724</v>
      </c>
      <c r="B175" s="205"/>
      <c r="C175" s="205"/>
      <c r="D175" s="205"/>
      <c r="E175" s="205"/>
      <c r="F175" s="101"/>
      <c r="G175" s="1099"/>
      <c r="H175" s="1151"/>
    </row>
    <row r="176" spans="1:8" s="100" customFormat="1" ht="12.75" x14ac:dyDescent="0.2">
      <c r="A176" s="205" t="s">
        <v>723</v>
      </c>
      <c r="B176" s="205"/>
      <c r="C176" s="205"/>
      <c r="D176" s="205"/>
      <c r="E176" s="205"/>
      <c r="F176" s="265"/>
      <c r="G176" s="1099"/>
      <c r="H176" s="1151"/>
    </row>
    <row r="177" spans="1:8" s="100" customFormat="1" ht="12.75" x14ac:dyDescent="0.2">
      <c r="A177" s="205" t="s">
        <v>722</v>
      </c>
      <c r="B177" s="205"/>
      <c r="C177" s="205"/>
      <c r="D177" s="205"/>
      <c r="E177" s="205"/>
      <c r="F177" s="265"/>
      <c r="G177" s="1099">
        <v>49422.23</v>
      </c>
      <c r="H177" s="1151"/>
    </row>
    <row r="178" spans="1:8" s="100" customFormat="1" ht="12.75" x14ac:dyDescent="0.2">
      <c r="A178" s="273" t="s">
        <v>721</v>
      </c>
      <c r="B178" s="273"/>
      <c r="C178" s="273"/>
      <c r="D178" s="273"/>
      <c r="E178" s="273"/>
      <c r="F178" s="274"/>
      <c r="G178" s="913">
        <f>G172+G173-G174+G177</f>
        <v>6024143.9500000002</v>
      </c>
      <c r="H178" s="1220"/>
    </row>
    <row r="179" spans="1:8" s="100" customFormat="1" ht="12.75" x14ac:dyDescent="0.2">
      <c r="A179" s="1188" t="s">
        <v>1061</v>
      </c>
      <c r="B179" s="1188"/>
      <c r="C179" s="1188"/>
      <c r="D179" s="1188"/>
      <c r="E179" s="1188"/>
      <c r="F179" s="1188"/>
      <c r="G179" s="1188"/>
      <c r="H179" s="1188"/>
    </row>
    <row r="180" spans="1:8" s="100" customFormat="1" ht="12.75" customHeight="1" x14ac:dyDescent="0.2">
      <c r="A180" s="1189" t="s">
        <v>720</v>
      </c>
      <c r="B180" s="1189"/>
      <c r="C180" s="1189"/>
      <c r="D180" s="1189"/>
      <c r="E180" s="1189"/>
      <c r="F180" s="1189"/>
      <c r="G180" s="1189"/>
      <c r="H180" s="1189"/>
    </row>
    <row r="181" spans="1:8" s="100" customFormat="1" ht="24.95" customHeight="1" x14ac:dyDescent="0.2">
      <c r="A181" s="1191" t="s">
        <v>719</v>
      </c>
      <c r="B181" s="1191"/>
      <c r="C181" s="1191"/>
      <c r="D181" s="1191"/>
      <c r="E181" s="1191"/>
      <c r="F181" s="1191"/>
      <c r="G181" s="1191"/>
      <c r="H181" s="1191"/>
    </row>
    <row r="182" spans="1:8" s="100" customFormat="1" ht="12.75" customHeight="1" x14ac:dyDescent="0.2">
      <c r="A182" s="1190" t="s">
        <v>718</v>
      </c>
      <c r="B182" s="1190"/>
      <c r="C182" s="1190"/>
      <c r="D182" s="1190"/>
      <c r="E182" s="1190"/>
      <c r="F182" s="1190"/>
      <c r="G182" s="1190"/>
      <c r="H182" s="1190"/>
    </row>
    <row r="183" spans="1:8" s="100" customFormat="1" ht="12.75" customHeight="1" x14ac:dyDescent="0.2">
      <c r="A183" s="1191" t="s">
        <v>717</v>
      </c>
      <c r="B183" s="1191"/>
      <c r="C183" s="1191"/>
      <c r="D183" s="1191"/>
      <c r="E183" s="1191"/>
      <c r="F183" s="1191"/>
      <c r="G183" s="1191"/>
      <c r="H183" s="1191"/>
    </row>
    <row r="184" spans="1:8" s="100" customFormat="1" ht="12.75" customHeight="1" x14ac:dyDescent="0.2">
      <c r="A184" s="1190" t="s">
        <v>716</v>
      </c>
      <c r="B184" s="1190"/>
      <c r="C184" s="1190"/>
      <c r="D184" s="1190"/>
      <c r="E184" s="1190"/>
      <c r="F184" s="1190"/>
      <c r="G184" s="1190"/>
      <c r="H184" s="1190"/>
    </row>
    <row r="185" spans="1:8" ht="15.6" customHeight="1" x14ac:dyDescent="0.2">
      <c r="A185" s="1192" t="s">
        <v>963</v>
      </c>
      <c r="B185" s="1192"/>
      <c r="C185" s="1192"/>
      <c r="D185" s="1192"/>
      <c r="E185" s="1192"/>
      <c r="F185" s="1192"/>
      <c r="G185" s="1192"/>
      <c r="H185" s="1192"/>
    </row>
    <row r="186" spans="1:8" ht="16.5" customHeight="1" x14ac:dyDescent="0.2">
      <c r="A186" s="1192" t="s">
        <v>964</v>
      </c>
      <c r="B186" s="1192"/>
      <c r="C186" s="1192"/>
      <c r="D186" s="1192"/>
      <c r="E186" s="1192"/>
      <c r="F186" s="1192"/>
      <c r="G186" s="1192"/>
      <c r="H186" s="1192"/>
    </row>
  </sheetData>
  <sheetProtection password="C236" sheet="1" formatColumns="0" selectLockedCells="1"/>
  <mergeCells count="343">
    <mergeCell ref="A155:A157"/>
    <mergeCell ref="H155:H156"/>
    <mergeCell ref="B155:B157"/>
    <mergeCell ref="G116:H116"/>
    <mergeCell ref="G146:H146"/>
    <mergeCell ref="G147:H147"/>
    <mergeCell ref="G148:H148"/>
    <mergeCell ref="D123:E123"/>
    <mergeCell ref="G175:H175"/>
    <mergeCell ref="A123:A125"/>
    <mergeCell ref="A119:A121"/>
    <mergeCell ref="B11:C13"/>
    <mergeCell ref="D11:E12"/>
    <mergeCell ref="B57:C59"/>
    <mergeCell ref="D57:E58"/>
    <mergeCell ref="B119:C121"/>
    <mergeCell ref="F167:H167"/>
    <mergeCell ref="A151:F151"/>
    <mergeCell ref="A91:E91"/>
    <mergeCell ref="A90:E90"/>
    <mergeCell ref="F90:G90"/>
    <mergeCell ref="F91:G91"/>
    <mergeCell ref="G172:H172"/>
    <mergeCell ref="G174:H174"/>
    <mergeCell ref="A154:H154"/>
    <mergeCell ref="D155:E155"/>
    <mergeCell ref="F155:G155"/>
    <mergeCell ref="A164:B166"/>
    <mergeCell ref="A148:C148"/>
    <mergeCell ref="A149:D149"/>
    <mergeCell ref="A117:F117"/>
    <mergeCell ref="F120:G120"/>
    <mergeCell ref="A106:D106"/>
    <mergeCell ref="G115:H115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D76:E76"/>
    <mergeCell ref="F76:G76"/>
    <mergeCell ref="B80:C80"/>
    <mergeCell ref="D80:E80"/>
    <mergeCell ref="F80:G80"/>
    <mergeCell ref="B73:C73"/>
    <mergeCell ref="D73:E73"/>
    <mergeCell ref="F73:G73"/>
    <mergeCell ref="B78:C78"/>
    <mergeCell ref="D78:E78"/>
    <mergeCell ref="F78:G78"/>
    <mergeCell ref="D77:E77"/>
    <mergeCell ref="F77:G77"/>
    <mergeCell ref="B75:C75"/>
    <mergeCell ref="D75:E75"/>
    <mergeCell ref="B71:C71"/>
    <mergeCell ref="D71:E71"/>
    <mergeCell ref="F71:G71"/>
    <mergeCell ref="B72:C72"/>
    <mergeCell ref="D72:E72"/>
    <mergeCell ref="F72:G72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D56:E56"/>
    <mergeCell ref="F56:G56"/>
    <mergeCell ref="B62:C62"/>
    <mergeCell ref="D62:E62"/>
    <mergeCell ref="F62:G62"/>
    <mergeCell ref="B49:C49"/>
    <mergeCell ref="B60:C60"/>
    <mergeCell ref="D60:E60"/>
    <mergeCell ref="F60:G60"/>
    <mergeCell ref="B55:C55"/>
    <mergeCell ref="D55:E55"/>
    <mergeCell ref="F55:G55"/>
    <mergeCell ref="B56:C56"/>
    <mergeCell ref="B47:C47"/>
    <mergeCell ref="D47:E47"/>
    <mergeCell ref="F47:G47"/>
    <mergeCell ref="B48:C48"/>
    <mergeCell ref="D48:E48"/>
    <mergeCell ref="F48:G48"/>
    <mergeCell ref="B54:C54"/>
    <mergeCell ref="D54:E54"/>
    <mergeCell ref="B14:C14"/>
    <mergeCell ref="D14:E14"/>
    <mergeCell ref="F14:G14"/>
    <mergeCell ref="B50:C50"/>
    <mergeCell ref="D50:E50"/>
    <mergeCell ref="F50:G50"/>
    <mergeCell ref="B51:C51"/>
    <mergeCell ref="D51:E51"/>
    <mergeCell ref="B46:C46"/>
    <mergeCell ref="D46:E46"/>
    <mergeCell ref="F46:G46"/>
    <mergeCell ref="B53:C53"/>
    <mergeCell ref="D53:E53"/>
    <mergeCell ref="F53:G53"/>
    <mergeCell ref="F51:G51"/>
    <mergeCell ref="B52:C52"/>
    <mergeCell ref="D52:E52"/>
    <mergeCell ref="F52:G52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D18:E18"/>
    <mergeCell ref="F18:G18"/>
    <mergeCell ref="B19:C19"/>
    <mergeCell ref="D19:E19"/>
    <mergeCell ref="F19:G19"/>
    <mergeCell ref="B20:C20"/>
    <mergeCell ref="D20:E20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B18:C18"/>
    <mergeCell ref="A1:F1"/>
    <mergeCell ref="A3:F3"/>
    <mergeCell ref="A4:F4"/>
    <mergeCell ref="A5:F5"/>
    <mergeCell ref="A6:F6"/>
    <mergeCell ref="A7:F7"/>
    <mergeCell ref="B21:C21"/>
    <mergeCell ref="D21:E21"/>
    <mergeCell ref="F21:G21"/>
    <mergeCell ref="B22:C22"/>
    <mergeCell ref="F75:H75"/>
    <mergeCell ref="B76:C76"/>
    <mergeCell ref="A74:H74"/>
    <mergeCell ref="D22:E22"/>
    <mergeCell ref="F22:G22"/>
    <mergeCell ref="B23:C23"/>
    <mergeCell ref="F59:G59"/>
    <mergeCell ref="F57:H57"/>
    <mergeCell ref="F58:G58"/>
    <mergeCell ref="F54:G54"/>
    <mergeCell ref="D59:E59"/>
    <mergeCell ref="F20:G20"/>
    <mergeCell ref="D23:E23"/>
    <mergeCell ref="F23:G23"/>
    <mergeCell ref="D49:E49"/>
    <mergeCell ref="F49:G49"/>
    <mergeCell ref="F11:H11"/>
    <mergeCell ref="F12:G12"/>
    <mergeCell ref="A168:B168"/>
    <mergeCell ref="A169:B169"/>
    <mergeCell ref="C169:E169"/>
    <mergeCell ref="F168:H168"/>
    <mergeCell ref="D17:E17"/>
    <mergeCell ref="F17:G17"/>
    <mergeCell ref="D13:E13"/>
    <mergeCell ref="F13:G13"/>
    <mergeCell ref="A147:C147"/>
    <mergeCell ref="B123:B125"/>
    <mergeCell ref="C123:C124"/>
    <mergeCell ref="H123:H124"/>
    <mergeCell ref="A167:B167"/>
    <mergeCell ref="G106:H106"/>
    <mergeCell ref="F123:G123"/>
    <mergeCell ref="A141:F143"/>
    <mergeCell ref="A146:C146"/>
    <mergeCell ref="G151:H151"/>
    <mergeCell ref="D122:E122"/>
    <mergeCell ref="D121:E121"/>
    <mergeCell ref="B122:C122"/>
    <mergeCell ref="A115:F115"/>
    <mergeCell ref="A92:A94"/>
    <mergeCell ref="H92:H93"/>
    <mergeCell ref="A116:F116"/>
    <mergeCell ref="A118:H118"/>
    <mergeCell ref="G114:H114"/>
    <mergeCell ref="G117:H117"/>
    <mergeCell ref="A153:F153"/>
    <mergeCell ref="A114:F114"/>
    <mergeCell ref="C92:C93"/>
    <mergeCell ref="A110:F110"/>
    <mergeCell ref="A103:C103"/>
    <mergeCell ref="G141:H143"/>
    <mergeCell ref="G107:H107"/>
    <mergeCell ref="G108:H108"/>
    <mergeCell ref="G102:H102"/>
    <mergeCell ref="A102:F102"/>
    <mergeCell ref="G110:H110"/>
    <mergeCell ref="G111:H111"/>
    <mergeCell ref="G112:H112"/>
    <mergeCell ref="G113:H113"/>
    <mergeCell ref="G109:H109"/>
    <mergeCell ref="G176:H176"/>
    <mergeCell ref="G177:H177"/>
    <mergeCell ref="G178:H178"/>
    <mergeCell ref="F119:H119"/>
    <mergeCell ref="D119:E120"/>
    <mergeCell ref="G145:H145"/>
    <mergeCell ref="G144:H144"/>
    <mergeCell ref="A150:F150"/>
    <mergeCell ref="F121:G121"/>
    <mergeCell ref="F122:G122"/>
    <mergeCell ref="G170:H171"/>
    <mergeCell ref="A170:F171"/>
    <mergeCell ref="C168:E168"/>
    <mergeCell ref="F169:H169"/>
    <mergeCell ref="G173:H173"/>
    <mergeCell ref="C167:E167"/>
    <mergeCell ref="G149:H149"/>
    <mergeCell ref="G150:H150"/>
    <mergeCell ref="G153:H153"/>
    <mergeCell ref="G152:H152"/>
    <mergeCell ref="C155:C156"/>
    <mergeCell ref="F164:H166"/>
    <mergeCell ref="C164:E166"/>
    <mergeCell ref="A179:H179"/>
    <mergeCell ref="A180:H180"/>
    <mergeCell ref="A182:H182"/>
    <mergeCell ref="A183:H183"/>
    <mergeCell ref="A184:H184"/>
    <mergeCell ref="A186:H186"/>
    <mergeCell ref="A185:H185"/>
    <mergeCell ref="A181:H181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Mizael Mesquita</cp:lastModifiedBy>
  <cp:lastPrinted>2015-10-06T11:01:08Z</cp:lastPrinted>
  <dcterms:created xsi:type="dcterms:W3CDTF">2004-08-09T19:29:24Z</dcterms:created>
  <dcterms:modified xsi:type="dcterms:W3CDTF">2016-10-13T20:57:13Z</dcterms:modified>
</cp:coreProperties>
</file>