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0490" windowHeight="7155" tabRatio="907" firstSheet="12" activeTab="16"/>
  </bookViews>
  <sheets>
    <sheet name="Informações Iniciais" sheetId="102" r:id="rId1"/>
    <sheet name="Anexo 1 - Balanço Orçamentário" sheetId="5" r:id="rId2"/>
    <sheet name="Anexo 2 - Função e Subfunção" sheetId="6" r:id="rId3"/>
    <sheet name="Anexo 3 - RCL" sheetId="90" r:id="rId4"/>
    <sheet name="Anexo 4 - RPPS" sheetId="9" r:id="rId5"/>
    <sheet name="Anexo 5 - Resultado Nominal" sheetId="94" r:id="rId6"/>
    <sheet name="Anexo 6 - Primário Municípios" sheetId="95" r:id="rId7"/>
    <sheet name="Anexo 7 - RP Poder e Órgão" sheetId="101" r:id="rId8"/>
    <sheet name="Anexo 8 - MDE" sheetId="80" r:id="rId9"/>
    <sheet name="Anexo 8 - MDE (Consorciados)" sheetId="70" r:id="rId10"/>
    <sheet name="Anexo 9 - Op Crédito D Capital" sheetId="65" r:id="rId11"/>
    <sheet name="Anexo 10 - Projeção RPPS" sheetId="24" r:id="rId12"/>
    <sheet name="Anexo 11 - Alienação Ativos" sheetId="79" r:id="rId13"/>
    <sheet name="Anexo 12 - Saúde" sheetId="85" r:id="rId14"/>
    <sheet name="Anexo 12 - Saúde (Consorciado)" sheetId="75" r:id="rId15"/>
    <sheet name="Anexo 13 - Despesas PPP" sheetId="27" r:id="rId16"/>
    <sheet name="Anexo 14 - Simplificado" sheetId="22" r:id="rId17"/>
  </sheets>
  <definedNames>
    <definedName name="_xlnm.Print_Area" localSheetId="1">'Anexo 1 - Balanço Orçamentário'!$A$1:$L$199</definedName>
    <definedName name="_xlnm.Print_Area" localSheetId="11">'Anexo 10 - Projeção RPPS'!$A$1:$J$90</definedName>
    <definedName name="_xlnm.Print_Area" localSheetId="12">'Anexo 11 - Alienação Ativos'!$A$1:$F$27</definedName>
    <definedName name="_xlnm.Print_Area" localSheetId="13">'Anexo 12 - Saúde'!$A$1:$H$128</definedName>
    <definedName name="_xlnm.Print_Area" localSheetId="16">'Anexo 14 - Simplificado'!$A$1:$E$90</definedName>
    <definedName name="_xlnm.Print_Area" localSheetId="2">'Anexo 2 - Função e Subfunção'!$A$1:$M$183</definedName>
    <definedName name="_xlnm.Print_Area" localSheetId="3">'Anexo 3 - RCL'!$A$1:$O$40</definedName>
    <definedName name="_xlnm.Print_Area" localSheetId="4">'Anexo 4 - RPPS'!$A$1:$K$119</definedName>
    <definedName name="_xlnm.Print_Area" localSheetId="5">'Anexo 5 - Resultado Nominal'!$A$1:$G$47</definedName>
    <definedName name="_xlnm.Print_Area" localSheetId="6">'Anexo 6 - Primário Municípios'!$A$1:$H$73</definedName>
    <definedName name="_xlnm.Print_Area" localSheetId="7">'Anexo 7 - RP Poder e Órgão'!$A$1:$L$29</definedName>
    <definedName name="_xlnm.Print_Area" localSheetId="8">'Anexo 8 - MDE'!$A$1:$H$186</definedName>
    <definedName name="_xlnm.Print_Area" localSheetId="10">'Anexo 9 - Op Crédito D Capital'!$A$1:$J$30</definedName>
    <definedName name="_xlnm.Print_Area" localSheetId="0">'Informações Iniciais'!$A$1:$B$22</definedName>
    <definedName name="Cancela">#REF!,#REF!</definedName>
    <definedName name="fdsafs">#REF!,#REF!</definedName>
    <definedName name="fdsf">#REF!</definedName>
    <definedName name="Ganhos_e_perdas_de_receita" localSheetId="6">#REF!</definedName>
    <definedName name="Ganhos_e_Perdas_de_Receita_99" localSheetId="6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">#REF!</definedName>
    <definedName name="Planilha">#REF!</definedName>
    <definedName name="Planilha_1">#REF!,#REF!</definedName>
    <definedName name="Planilha_1ÁreaTotal" localSheetId="12">#REF!,#REF!</definedName>
    <definedName name="Planilha_1ÁreaTotal" localSheetId="13">#REF!,#REF!</definedName>
    <definedName name="Planilha_1ÁreaTotal" localSheetId="14">#REF!,#REF!</definedName>
    <definedName name="Planilha_1ÁreaTotal" localSheetId="4">#REF!,#REF!</definedName>
    <definedName name="Planilha_1ÁreaTotal" localSheetId="5">#REF!,#REF!</definedName>
    <definedName name="Planilha_1ÁreaTotal" localSheetId="6">#REF!,#REF!</definedName>
    <definedName name="Planilha_1ÁreaTotal" localSheetId="7">'Anexo 7 - RP Poder e Órgão'!#REF!,'Anexo 7 - RP Poder e Órgão'!$H$11:$L$28</definedName>
    <definedName name="Planilha_1ÁreaTotal" localSheetId="8">#REF!,#REF!</definedName>
    <definedName name="Planilha_1ÁreaTotal" localSheetId="9">#REF!,#REF!</definedName>
    <definedName name="Planilha_1ÁreaTotal" localSheetId="10">#REF!,#REF!</definedName>
    <definedName name="Planilha_1ÁreaTotal">#REF!,#REF!</definedName>
    <definedName name="Planilha_1CabGráfico" localSheetId="12">#REF!</definedName>
    <definedName name="Planilha_1CabGráfico" localSheetId="13">#REF!</definedName>
    <definedName name="Planilha_1CabGráfico" localSheetId="14">#REF!</definedName>
    <definedName name="Planilha_1CabGráfico" localSheetId="4">#REF!</definedName>
    <definedName name="Planilha_1CabGráfico" localSheetId="5">#REF!</definedName>
    <definedName name="Planilha_1CabGráfico" localSheetId="6">#REF!</definedName>
    <definedName name="Planilha_1CabGráfico" localSheetId="7">'Anexo 7 - RP Poder e Órgão'!#REF!</definedName>
    <definedName name="Planilha_1CabGráfico" localSheetId="8">#REF!</definedName>
    <definedName name="Planilha_1CabGráfico" localSheetId="9">#REF!</definedName>
    <definedName name="Planilha_1CabGráfico" localSheetId="10">#REF!</definedName>
    <definedName name="Planilha_1CabGráfico">#REF!</definedName>
    <definedName name="Planilha_1TítCols" localSheetId="12">#REF!,#REF!</definedName>
    <definedName name="Planilha_1TítCols" localSheetId="13">#REF!,#REF!</definedName>
    <definedName name="Planilha_1TítCols" localSheetId="14">#REF!,#REF!</definedName>
    <definedName name="Planilha_1TítCols" localSheetId="4">#REF!,#REF!</definedName>
    <definedName name="Planilha_1TítCols" localSheetId="5">#REF!,#REF!</definedName>
    <definedName name="Planilha_1TítCols" localSheetId="6">#REF!,#REF!</definedName>
    <definedName name="Planilha_1TítCols" localSheetId="7">'Anexo 7 - RP Poder e Órgão'!#REF!,'Anexo 7 - RP Poder e Órgão'!#REF!</definedName>
    <definedName name="Planilha_1TítCols" localSheetId="8">#REF!,#REF!</definedName>
    <definedName name="Planilha_1TítCols" localSheetId="9">#REF!,#REF!</definedName>
    <definedName name="Planilha_1TítCols" localSheetId="10">#REF!,#REF!</definedName>
    <definedName name="Planilha_1TítCols">#REF!,#REF!</definedName>
    <definedName name="Planilha_1TítLins" localSheetId="12">#REF!</definedName>
    <definedName name="Planilha_1TítLins" localSheetId="13">#REF!</definedName>
    <definedName name="Planilha_1TítLins" localSheetId="14">#REF!</definedName>
    <definedName name="Planilha_1TítLins" localSheetId="4">#REF!</definedName>
    <definedName name="Planilha_1TítLins" localSheetId="5">#REF!</definedName>
    <definedName name="Planilha_1TítLins" localSheetId="6">#REF!</definedName>
    <definedName name="Planilha_1TítLins" localSheetId="7">'Anexo 7 - RP Poder e Órgão'!#REF!</definedName>
    <definedName name="Planilha_1TítLins" localSheetId="8">#REF!</definedName>
    <definedName name="Planilha_1TítLins" localSheetId="9">#REF!</definedName>
    <definedName name="Planilha_1TítLins" localSheetId="10">#REF!</definedName>
    <definedName name="Planilha_1TítLins">#REF!</definedName>
    <definedName name="Planilha_2ÁreaTotal" localSheetId="12">#REF!,#REF!</definedName>
    <definedName name="Planilha_2ÁreaTotal" localSheetId="13">#REF!,#REF!</definedName>
    <definedName name="Planilha_2ÁreaTotal" localSheetId="14">#REF!,#REF!</definedName>
    <definedName name="Planilha_2ÁreaTotal" localSheetId="5">#REF!,#REF!</definedName>
    <definedName name="Planilha_2ÁreaTotal" localSheetId="6">#REF!,#REF!</definedName>
    <definedName name="Planilha_2ÁreaTotal" localSheetId="7">#REF!,#REF!</definedName>
    <definedName name="Planilha_2ÁreaTotal" localSheetId="8">#REF!,#REF!</definedName>
    <definedName name="Planilha_2ÁreaTotal" localSheetId="9">#REF!,#REF!</definedName>
    <definedName name="Planilha_2ÁreaTotal">#REF!,#REF!</definedName>
    <definedName name="Planilha_2CabGráfico" localSheetId="13">#REF!</definedName>
    <definedName name="Planilha_2CabGráfico" localSheetId="14">#REF!</definedName>
    <definedName name="Planilha_2CabGráfico" localSheetId="5">#REF!</definedName>
    <definedName name="Planilha_2CabGráfico" localSheetId="6">#REF!</definedName>
    <definedName name="Planilha_2CabGráfico" localSheetId="7">#REF!</definedName>
    <definedName name="Planilha_2CabGráfico" localSheetId="8">#REF!</definedName>
    <definedName name="Planilha_2CabGráfico" localSheetId="9">#REF!</definedName>
    <definedName name="Planilha_2CabGráfico">#REF!</definedName>
    <definedName name="Planilha_2TítCols" localSheetId="12">#REF!,#REF!</definedName>
    <definedName name="Planilha_2TítCols" localSheetId="13">#REF!,#REF!</definedName>
    <definedName name="Planilha_2TítCols" localSheetId="14">#REF!,#REF!</definedName>
    <definedName name="Planilha_2TítCols" localSheetId="5">#REF!,#REF!</definedName>
    <definedName name="Planilha_2TítCols" localSheetId="6">#REF!,#REF!</definedName>
    <definedName name="Planilha_2TítCols" localSheetId="7">#REF!,#REF!</definedName>
    <definedName name="Planilha_2TítCols" localSheetId="8">#REF!,#REF!</definedName>
    <definedName name="Planilha_2TítCols" localSheetId="9">#REF!,#REF!</definedName>
    <definedName name="Planilha_2TítCols">#REF!,#REF!</definedName>
    <definedName name="Planilha_2TítLins" localSheetId="13">#REF!</definedName>
    <definedName name="Planilha_2TítLins" localSheetId="14">#REF!</definedName>
    <definedName name="Planilha_2TítLins" localSheetId="5">#REF!</definedName>
    <definedName name="Planilha_2TítLins" localSheetId="6">#REF!</definedName>
    <definedName name="Planilha_2TítLins" localSheetId="7">#REF!</definedName>
    <definedName name="Planilha_2TítLins" localSheetId="8">#REF!</definedName>
    <definedName name="Planilha_2TítLins" localSheetId="9">#REF!</definedName>
    <definedName name="Planilha_2TítLins">#REF!</definedName>
    <definedName name="Planilha_3ÁreaTotal" localSheetId="12">#REF!,#REF!</definedName>
    <definedName name="Planilha_3ÁreaTotal" localSheetId="13">#REF!,#REF!</definedName>
    <definedName name="Planilha_3ÁreaTotal" localSheetId="14">#REF!,#REF!</definedName>
    <definedName name="Planilha_3ÁreaTotal" localSheetId="5">#REF!,#REF!</definedName>
    <definedName name="Planilha_3ÁreaTotal" localSheetId="6">#REF!,#REF!</definedName>
    <definedName name="Planilha_3ÁreaTotal" localSheetId="7">#REF!,#REF!</definedName>
    <definedName name="Planilha_3ÁreaTotal" localSheetId="8">#REF!,#REF!</definedName>
    <definedName name="Planilha_3ÁreaTotal" localSheetId="9">#REF!,#REF!</definedName>
    <definedName name="Planilha_3ÁreaTotal">#REF!,#REF!</definedName>
    <definedName name="Planilha_3CabGráfico" localSheetId="13">#REF!</definedName>
    <definedName name="Planilha_3CabGráfico" localSheetId="14">#REF!</definedName>
    <definedName name="Planilha_3CabGráfico" localSheetId="5">#REF!</definedName>
    <definedName name="Planilha_3CabGráfico" localSheetId="6">#REF!</definedName>
    <definedName name="Planilha_3CabGráfico" localSheetId="7">#REF!</definedName>
    <definedName name="Planilha_3CabGráfico" localSheetId="8">#REF!</definedName>
    <definedName name="Planilha_3CabGráfico" localSheetId="9">#REF!</definedName>
    <definedName name="Planilha_3CabGráfico">#REF!</definedName>
    <definedName name="Planilha_3TítCols" localSheetId="12">#REF!,#REF!</definedName>
    <definedName name="Planilha_3TítCols" localSheetId="13">#REF!,#REF!</definedName>
    <definedName name="Planilha_3TítCols" localSheetId="14">#REF!,#REF!</definedName>
    <definedName name="Planilha_3TítCols" localSheetId="5">#REF!,#REF!</definedName>
    <definedName name="Planilha_3TítCols" localSheetId="6">#REF!,#REF!</definedName>
    <definedName name="Planilha_3TítCols" localSheetId="7">#REF!,#REF!</definedName>
    <definedName name="Planilha_3TítCols" localSheetId="8">#REF!,#REF!</definedName>
    <definedName name="Planilha_3TítCols" localSheetId="9">#REF!,#REF!</definedName>
    <definedName name="Planilha_3TítCols">#REF!,#REF!</definedName>
    <definedName name="Planilha_3TítLins" localSheetId="13">#REF!</definedName>
    <definedName name="Planilha_3TítLins" localSheetId="14">#REF!</definedName>
    <definedName name="Planilha_3TítLins" localSheetId="5">#REF!</definedName>
    <definedName name="Planilha_3TítLins" localSheetId="6">#REF!</definedName>
    <definedName name="Planilha_3TítLins" localSheetId="7">#REF!</definedName>
    <definedName name="Planilha_3TítLins" localSheetId="8">#REF!</definedName>
    <definedName name="Planilha_3TítLins" localSheetId="9">#REF!</definedName>
    <definedName name="Planilha_3TítLins">#REF!</definedName>
    <definedName name="Planilha_4ÁreaTotal" localSheetId="12">#REF!,#REF!</definedName>
    <definedName name="Planilha_4ÁreaTotal" localSheetId="13">#REF!,#REF!</definedName>
    <definedName name="Planilha_4ÁreaTotal" localSheetId="14">#REF!,#REF!</definedName>
    <definedName name="Planilha_4ÁreaTotal" localSheetId="5">#REF!,#REF!</definedName>
    <definedName name="Planilha_4ÁreaTotal" localSheetId="6">#REF!,#REF!</definedName>
    <definedName name="Planilha_4ÁreaTotal" localSheetId="7">#REF!,#REF!</definedName>
    <definedName name="Planilha_4ÁreaTotal" localSheetId="8">#REF!,#REF!</definedName>
    <definedName name="Planilha_4ÁreaTotal" localSheetId="9">#REF!,#REF!</definedName>
    <definedName name="Planilha_4ÁreaTotal">#REF!,#REF!</definedName>
    <definedName name="Planilha_4TítCols" localSheetId="12">#REF!,#REF!</definedName>
    <definedName name="Planilha_4TítCols" localSheetId="13">#REF!,#REF!</definedName>
    <definedName name="Planilha_4TítCols" localSheetId="14">#REF!,#REF!</definedName>
    <definedName name="Planilha_4TítCols" localSheetId="5">#REF!,#REF!</definedName>
    <definedName name="Planilha_4TítCols" localSheetId="6">#REF!,#REF!</definedName>
    <definedName name="Planilha_4TítCols" localSheetId="7">#REF!,#REF!</definedName>
    <definedName name="Planilha_4TítCols" localSheetId="8">#REF!,#REF!</definedName>
    <definedName name="Planilha_4TítCols" localSheetId="9">#REF!,#REF!</definedName>
    <definedName name="Planilha_4TítCols">#REF!,#REF!</definedName>
    <definedName name="Planilha_Educação" localSheetId="12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  <definedName name="xxx">#REF!,#REF!</definedName>
  </definedNames>
  <calcPr calcId="152511" iterateDelta="1E-4"/>
</workbook>
</file>

<file path=xl/calcChain.xml><?xml version="1.0" encoding="utf-8"?>
<calcChain xmlns="http://schemas.openxmlformats.org/spreadsheetml/2006/main">
  <c r="L186" i="5" l="1"/>
  <c r="L185" i="5"/>
  <c r="L184" i="5"/>
  <c r="L182" i="5"/>
  <c r="L181" i="5"/>
  <c r="L180" i="5"/>
  <c r="L179" i="5"/>
  <c r="L178" i="5"/>
  <c r="L177" i="5"/>
  <c r="L176" i="5"/>
  <c r="L174" i="5"/>
  <c r="L173" i="5"/>
  <c r="L172" i="5"/>
  <c r="L170" i="5"/>
  <c r="L169" i="5"/>
  <c r="L166" i="5"/>
  <c r="L165" i="5"/>
  <c r="L164" i="5"/>
  <c r="L163" i="5"/>
  <c r="L162" i="5"/>
  <c r="L160" i="5"/>
  <c r="L159" i="5"/>
  <c r="L158" i="5"/>
  <c r="L157" i="5"/>
  <c r="L156" i="5"/>
  <c r="L155" i="5"/>
  <c r="L153" i="5"/>
  <c r="L152" i="5"/>
  <c r="L151" i="5"/>
  <c r="L150" i="5"/>
  <c r="L149" i="5"/>
  <c r="L147" i="5"/>
  <c r="L146" i="5"/>
  <c r="L145" i="5"/>
  <c r="L143" i="5"/>
  <c r="L142" i="5"/>
  <c r="L141" i="5"/>
  <c r="L140" i="5"/>
  <c r="L139" i="5"/>
  <c r="L138" i="5"/>
  <c r="L137" i="5"/>
  <c r="L135" i="5"/>
  <c r="L134" i="5"/>
  <c r="L133" i="5"/>
  <c r="L131" i="5"/>
  <c r="L130" i="5"/>
  <c r="L129" i="5"/>
  <c r="L82" i="5"/>
  <c r="L81" i="5"/>
  <c r="L79" i="5"/>
  <c r="L78" i="5"/>
  <c r="L73" i="5"/>
  <c r="L72" i="5"/>
  <c r="L71" i="5"/>
  <c r="L69" i="5"/>
  <c r="L68" i="5"/>
  <c r="L67" i="5"/>
  <c r="L66" i="5"/>
  <c r="L65" i="5"/>
  <c r="L64" i="5"/>
  <c r="L63" i="5"/>
  <c r="L61" i="5"/>
  <c r="L60" i="5"/>
  <c r="L59" i="5"/>
  <c r="L57" i="5"/>
  <c r="L56" i="5"/>
  <c r="L53" i="5"/>
  <c r="L52" i="5"/>
  <c r="L51" i="5"/>
  <c r="L50" i="5"/>
  <c r="L49" i="5"/>
  <c r="L47" i="5"/>
  <c r="L46" i="5"/>
  <c r="L45" i="5"/>
  <c r="L44" i="5"/>
  <c r="L43" i="5"/>
  <c r="L42" i="5"/>
  <c r="L40" i="5"/>
  <c r="L39" i="5"/>
  <c r="L38" i="5"/>
  <c r="L37" i="5"/>
  <c r="L36" i="5"/>
  <c r="L34" i="5"/>
  <c r="L33" i="5"/>
  <c r="L32" i="5"/>
  <c r="L30" i="5"/>
  <c r="L29" i="5"/>
  <c r="L28" i="5"/>
  <c r="L27" i="5"/>
  <c r="L26" i="5"/>
  <c r="L25" i="5"/>
  <c r="L24" i="5"/>
  <c r="L22" i="5"/>
  <c r="L21" i="5"/>
  <c r="L20" i="5"/>
  <c r="L18" i="5"/>
  <c r="L17" i="5"/>
  <c r="L16" i="5"/>
  <c r="C12" i="79"/>
  <c r="H84" i="80"/>
  <c r="H79" i="80"/>
  <c r="H80" i="80"/>
  <c r="BF44" i="80"/>
  <c r="BD44" i="80"/>
  <c r="BB44" i="80"/>
  <c r="F34" i="94"/>
  <c r="D34" i="94"/>
  <c r="B34" i="94"/>
  <c r="J42" i="9"/>
  <c r="H42" i="9"/>
  <c r="F42" i="9"/>
  <c r="B81" i="9"/>
  <c r="H186" i="5"/>
  <c r="H185" i="5"/>
  <c r="H184" i="5"/>
  <c r="H182" i="5"/>
  <c r="H181" i="5"/>
  <c r="H180" i="5"/>
  <c r="H179" i="5"/>
  <c r="H178" i="5"/>
  <c r="H177" i="5"/>
  <c r="H176" i="5"/>
  <c r="H174" i="5"/>
  <c r="H173" i="5"/>
  <c r="H172" i="5"/>
  <c r="H170" i="5"/>
  <c r="H169" i="5"/>
  <c r="H166" i="5"/>
  <c r="H165" i="5"/>
  <c r="H164" i="5"/>
  <c r="H163" i="5"/>
  <c r="H162" i="5"/>
  <c r="H160" i="5"/>
  <c r="H159" i="5"/>
  <c r="H158" i="5"/>
  <c r="H157" i="5"/>
  <c r="H156" i="5"/>
  <c r="H155" i="5"/>
  <c r="H153" i="5"/>
  <c r="H152" i="5"/>
  <c r="H151" i="5"/>
  <c r="H150" i="5"/>
  <c r="H149" i="5"/>
  <c r="H147" i="5"/>
  <c r="H146" i="5"/>
  <c r="H145" i="5"/>
  <c r="H143" i="5"/>
  <c r="H142" i="5"/>
  <c r="H141" i="5"/>
  <c r="H140" i="5"/>
  <c r="H139" i="5"/>
  <c r="H138" i="5"/>
  <c r="H137" i="5"/>
  <c r="H135" i="5"/>
  <c r="H134" i="5"/>
  <c r="H133" i="5"/>
  <c r="H131" i="5"/>
  <c r="H130" i="5"/>
  <c r="H129" i="5"/>
  <c r="C110" i="5"/>
  <c r="D110" i="5"/>
  <c r="E110" i="5"/>
  <c r="G110" i="5"/>
  <c r="H110" i="5"/>
  <c r="J110" i="5"/>
  <c r="H98" i="5"/>
  <c r="H95" i="5"/>
  <c r="G98" i="5"/>
  <c r="G95" i="5"/>
  <c r="C98" i="5"/>
  <c r="D98" i="5"/>
  <c r="D95" i="5"/>
  <c r="E98" i="5"/>
  <c r="E95" i="5"/>
  <c r="H82" i="5"/>
  <c r="H81" i="5"/>
  <c r="H79" i="5"/>
  <c r="H78" i="5"/>
  <c r="K82" i="5"/>
  <c r="K81" i="5"/>
  <c r="K79" i="5"/>
  <c r="K78" i="5"/>
  <c r="K73" i="5"/>
  <c r="K72" i="5"/>
  <c r="K71" i="5"/>
  <c r="K69" i="5"/>
  <c r="K68" i="5"/>
  <c r="K67" i="5"/>
  <c r="K66" i="5"/>
  <c r="K65" i="5"/>
  <c r="K64" i="5"/>
  <c r="K63" i="5"/>
  <c r="K61" i="5"/>
  <c r="K60" i="5"/>
  <c r="K59" i="5"/>
  <c r="K57" i="5"/>
  <c r="K56" i="5"/>
  <c r="K53" i="5"/>
  <c r="K52" i="5"/>
  <c r="K51" i="5"/>
  <c r="K50" i="5"/>
  <c r="K49" i="5"/>
  <c r="K47" i="5"/>
  <c r="K46" i="5"/>
  <c r="K45" i="5"/>
  <c r="K44" i="5"/>
  <c r="K43" i="5"/>
  <c r="K42" i="5"/>
  <c r="K40" i="5"/>
  <c r="K39" i="5"/>
  <c r="K38" i="5"/>
  <c r="K37" i="5"/>
  <c r="K36" i="5"/>
  <c r="K34" i="5"/>
  <c r="K33" i="5"/>
  <c r="K32" i="5"/>
  <c r="K30" i="5"/>
  <c r="K29" i="5"/>
  <c r="K28" i="5"/>
  <c r="K27" i="5"/>
  <c r="K26" i="5"/>
  <c r="K25" i="5"/>
  <c r="K24" i="5"/>
  <c r="K22" i="5"/>
  <c r="K21" i="5"/>
  <c r="K20" i="5"/>
  <c r="K18" i="5"/>
  <c r="K17" i="5"/>
  <c r="K16" i="5"/>
  <c r="H73" i="5"/>
  <c r="H72" i="5"/>
  <c r="H71" i="5"/>
  <c r="H69" i="5"/>
  <c r="H68" i="5"/>
  <c r="H67" i="5"/>
  <c r="H66" i="5"/>
  <c r="H65" i="5"/>
  <c r="H64" i="5"/>
  <c r="H63" i="5"/>
  <c r="H61" i="5"/>
  <c r="H60" i="5"/>
  <c r="H59" i="5"/>
  <c r="H57" i="5"/>
  <c r="H56" i="5"/>
  <c r="H53" i="5"/>
  <c r="H52" i="5"/>
  <c r="H51" i="5"/>
  <c r="H50" i="5"/>
  <c r="H49" i="5"/>
  <c r="H47" i="5"/>
  <c r="H46" i="5"/>
  <c r="H45" i="5"/>
  <c r="H44" i="5"/>
  <c r="H43" i="5"/>
  <c r="H42" i="5"/>
  <c r="H40" i="5"/>
  <c r="H39" i="5"/>
  <c r="H38" i="5"/>
  <c r="H37" i="5"/>
  <c r="H36" i="5"/>
  <c r="H34" i="5"/>
  <c r="H33" i="5"/>
  <c r="H32" i="5"/>
  <c r="H30" i="5"/>
  <c r="H29" i="5"/>
  <c r="H28" i="5"/>
  <c r="H27" i="5"/>
  <c r="H26" i="5"/>
  <c r="H25" i="5"/>
  <c r="H24" i="5"/>
  <c r="H22" i="5"/>
  <c r="H21" i="5"/>
  <c r="H20" i="5"/>
  <c r="H18" i="5"/>
  <c r="H17" i="5"/>
  <c r="H16" i="5"/>
  <c r="H120" i="85"/>
  <c r="F120" i="85"/>
  <c r="G114" i="85"/>
  <c r="C120" i="85"/>
  <c r="D120" i="85"/>
  <c r="E115" i="85"/>
  <c r="H64" i="85"/>
  <c r="H72" i="85"/>
  <c r="F64" i="85"/>
  <c r="F72" i="85"/>
  <c r="C64" i="85"/>
  <c r="C72" i="85"/>
  <c r="D64" i="85"/>
  <c r="D72" i="85"/>
  <c r="H53" i="85"/>
  <c r="F53" i="85"/>
  <c r="C53" i="85"/>
  <c r="D53" i="85"/>
  <c r="H49" i="85"/>
  <c r="F49" i="85"/>
  <c r="C49" i="85"/>
  <c r="C57" i="85"/>
  <c r="D49" i="85"/>
  <c r="G56" i="85"/>
  <c r="G55" i="85"/>
  <c r="G54" i="85"/>
  <c r="G52" i="85"/>
  <c r="G51" i="85"/>
  <c r="G50" i="85"/>
  <c r="E50" i="85"/>
  <c r="E51" i="85"/>
  <c r="E52" i="85"/>
  <c r="E54" i="85"/>
  <c r="E55" i="85"/>
  <c r="E56" i="85"/>
  <c r="F43" i="85"/>
  <c r="F42" i="85"/>
  <c r="F41" i="85"/>
  <c r="F40" i="85"/>
  <c r="F39" i="85"/>
  <c r="F38" i="85"/>
  <c r="F37" i="85"/>
  <c r="F14" i="85"/>
  <c r="F15" i="85"/>
  <c r="F16" i="85"/>
  <c r="F17" i="85"/>
  <c r="F18" i="85"/>
  <c r="F19" i="85"/>
  <c r="F20" i="85"/>
  <c r="F21" i="85"/>
  <c r="F23" i="85"/>
  <c r="F24" i="85"/>
  <c r="F25" i="85"/>
  <c r="F26" i="85"/>
  <c r="F27" i="85"/>
  <c r="F29" i="85"/>
  <c r="F30" i="85"/>
  <c r="G161" i="80"/>
  <c r="G160" i="80"/>
  <c r="G159" i="80"/>
  <c r="G158" i="80"/>
  <c r="E161" i="80"/>
  <c r="E160" i="80"/>
  <c r="E159" i="80"/>
  <c r="E158" i="80"/>
  <c r="H162" i="80"/>
  <c r="F162" i="80"/>
  <c r="C162" i="80"/>
  <c r="D162" i="80"/>
  <c r="B162" i="80"/>
  <c r="G139" i="80"/>
  <c r="G138" i="80"/>
  <c r="G137" i="80"/>
  <c r="G136" i="80"/>
  <c r="G135" i="80"/>
  <c r="G134" i="80"/>
  <c r="G132" i="80"/>
  <c r="G131" i="80"/>
  <c r="G129" i="80"/>
  <c r="G128" i="80"/>
  <c r="E128" i="80"/>
  <c r="E129" i="80"/>
  <c r="E131" i="80"/>
  <c r="E132" i="80"/>
  <c r="E134" i="80"/>
  <c r="E135" i="80"/>
  <c r="E136" i="80"/>
  <c r="E137" i="80"/>
  <c r="E138" i="80"/>
  <c r="E139" i="80"/>
  <c r="H133" i="80"/>
  <c r="H140" i="80"/>
  <c r="H130" i="80"/>
  <c r="H126" i="80"/>
  <c r="H127" i="80"/>
  <c r="F133" i="80"/>
  <c r="G133" i="80"/>
  <c r="F130" i="80"/>
  <c r="F127" i="80"/>
  <c r="D133" i="80"/>
  <c r="D130" i="80"/>
  <c r="D127" i="80"/>
  <c r="C133" i="80"/>
  <c r="E133" i="80"/>
  <c r="C130" i="80"/>
  <c r="C127" i="80"/>
  <c r="H98" i="80"/>
  <c r="F98" i="80"/>
  <c r="D98" i="80"/>
  <c r="D101" i="80"/>
  <c r="E101" i="80"/>
  <c r="C98" i="80"/>
  <c r="B98" i="80"/>
  <c r="H95" i="80"/>
  <c r="F95" i="80"/>
  <c r="C95" i="80"/>
  <c r="G95" i="80"/>
  <c r="D95" i="80"/>
  <c r="G96" i="80"/>
  <c r="G97" i="80"/>
  <c r="G99" i="80"/>
  <c r="G100" i="80"/>
  <c r="E96" i="80"/>
  <c r="E97" i="80"/>
  <c r="E99" i="80"/>
  <c r="E100" i="80"/>
  <c r="H88" i="80"/>
  <c r="H87" i="80"/>
  <c r="H86" i="80"/>
  <c r="H82" i="80"/>
  <c r="H81" i="80"/>
  <c r="H72" i="80"/>
  <c r="H71" i="80"/>
  <c r="H70" i="80"/>
  <c r="H69" i="80"/>
  <c r="H67" i="80"/>
  <c r="H66" i="80"/>
  <c r="H65" i="80"/>
  <c r="H64" i="80"/>
  <c r="H63" i="80"/>
  <c r="H62" i="80"/>
  <c r="H60" i="80"/>
  <c r="H53" i="80"/>
  <c r="H54" i="80"/>
  <c r="H55" i="80"/>
  <c r="H30" i="80"/>
  <c r="H31" i="80"/>
  <c r="H32" i="80"/>
  <c r="H34" i="80"/>
  <c r="H35" i="80"/>
  <c r="H36" i="80"/>
  <c r="H37" i="80"/>
  <c r="H38" i="80"/>
  <c r="H40" i="80"/>
  <c r="H41" i="80"/>
  <c r="H42" i="80"/>
  <c r="H43" i="80"/>
  <c r="H44" i="80"/>
  <c r="H47" i="80"/>
  <c r="H48" i="80"/>
  <c r="H49" i="80"/>
  <c r="H50" i="80"/>
  <c r="H51" i="80"/>
  <c r="H52" i="80"/>
  <c r="H16" i="80"/>
  <c r="H17" i="80"/>
  <c r="H18" i="80"/>
  <c r="H19" i="80"/>
  <c r="H20" i="80"/>
  <c r="H22" i="80"/>
  <c r="H23" i="80"/>
  <c r="H24" i="80"/>
  <c r="H25" i="80"/>
  <c r="H26" i="80"/>
  <c r="H28" i="80"/>
  <c r="H29" i="80"/>
  <c r="H14" i="101"/>
  <c r="H28" i="101"/>
  <c r="C16" i="101"/>
  <c r="C28" i="101"/>
  <c r="D16" i="101"/>
  <c r="D28" i="101"/>
  <c r="E16" i="101"/>
  <c r="E28" i="101"/>
  <c r="F16" i="101"/>
  <c r="F28" i="101"/>
  <c r="G16" i="101"/>
  <c r="G28" i="101"/>
  <c r="H16" i="101"/>
  <c r="I16" i="101"/>
  <c r="I28" i="101"/>
  <c r="J16" i="101"/>
  <c r="J28" i="101"/>
  <c r="K16" i="101"/>
  <c r="K28" i="101"/>
  <c r="L16" i="101"/>
  <c r="L28" i="101"/>
  <c r="G115" i="9"/>
  <c r="G118" i="9"/>
  <c r="H115" i="9"/>
  <c r="H118" i="9"/>
  <c r="I115" i="9"/>
  <c r="I118" i="9"/>
  <c r="J115" i="9"/>
  <c r="K115" i="9"/>
  <c r="F115" i="9"/>
  <c r="F118" i="9"/>
  <c r="J118" i="9"/>
  <c r="K118" i="9"/>
  <c r="H44" i="9"/>
  <c r="I44" i="9"/>
  <c r="J44" i="9"/>
  <c r="K44" i="9"/>
  <c r="H48" i="9"/>
  <c r="I48" i="9"/>
  <c r="J48" i="9"/>
  <c r="J47" i="9"/>
  <c r="K48" i="9"/>
  <c r="H52" i="9"/>
  <c r="I52" i="9"/>
  <c r="I47" i="9"/>
  <c r="I43" i="9"/>
  <c r="I60" i="9"/>
  <c r="J52" i="9"/>
  <c r="K52" i="9"/>
  <c r="K47" i="9"/>
  <c r="H56" i="9"/>
  <c r="I56" i="9"/>
  <c r="J56" i="9"/>
  <c r="K56" i="9"/>
  <c r="G56" i="9"/>
  <c r="G52" i="9"/>
  <c r="G48" i="9"/>
  <c r="G44" i="9"/>
  <c r="F56" i="9"/>
  <c r="F52" i="9"/>
  <c r="F48" i="9"/>
  <c r="F44" i="9"/>
  <c r="D56" i="9"/>
  <c r="D52" i="9"/>
  <c r="D48" i="9"/>
  <c r="D44" i="9"/>
  <c r="O35" i="90"/>
  <c r="O25" i="90"/>
  <c r="O14" i="90"/>
  <c r="O13" i="90"/>
  <c r="O39" i="90"/>
  <c r="N38" i="90"/>
  <c r="N37" i="90"/>
  <c r="N36" i="90"/>
  <c r="N34" i="90"/>
  <c r="N33" i="90"/>
  <c r="N32" i="90"/>
  <c r="N31" i="90"/>
  <c r="N30" i="90"/>
  <c r="N29" i="90"/>
  <c r="N28" i="90"/>
  <c r="N27" i="90"/>
  <c r="N26" i="90"/>
  <c r="N24" i="90"/>
  <c r="N23" i="90"/>
  <c r="N22" i="90"/>
  <c r="N21" i="90"/>
  <c r="N20" i="90"/>
  <c r="N19" i="90"/>
  <c r="N18" i="90"/>
  <c r="N17" i="90"/>
  <c r="N16" i="90"/>
  <c r="N15" i="90"/>
  <c r="C14" i="90"/>
  <c r="D14" i="90"/>
  <c r="E14" i="90"/>
  <c r="F14" i="90"/>
  <c r="G14" i="90"/>
  <c r="H14" i="90"/>
  <c r="I14" i="90"/>
  <c r="J14" i="90"/>
  <c r="K14" i="90"/>
  <c r="L14" i="90"/>
  <c r="M14" i="90"/>
  <c r="C25" i="90"/>
  <c r="D25" i="90"/>
  <c r="D13" i="90"/>
  <c r="D39" i="90"/>
  <c r="E25" i="90"/>
  <c r="F25" i="90"/>
  <c r="G25" i="90"/>
  <c r="H25" i="90"/>
  <c r="H13" i="90"/>
  <c r="H39" i="90"/>
  <c r="I25" i="90"/>
  <c r="I13" i="90"/>
  <c r="J25" i="90"/>
  <c r="K25" i="90"/>
  <c r="K13" i="90"/>
  <c r="L25" i="90"/>
  <c r="M25" i="90"/>
  <c r="C35" i="90"/>
  <c r="D35" i="90"/>
  <c r="E35" i="90"/>
  <c r="F35" i="90"/>
  <c r="G35" i="90"/>
  <c r="H35" i="90"/>
  <c r="I35" i="90"/>
  <c r="J35" i="90"/>
  <c r="K35" i="90"/>
  <c r="L35" i="90"/>
  <c r="M35" i="90"/>
  <c r="K181" i="6"/>
  <c r="K180" i="6"/>
  <c r="K179" i="6"/>
  <c r="K178" i="6"/>
  <c r="K177" i="6"/>
  <c r="K176" i="6"/>
  <c r="K175" i="6"/>
  <c r="K174" i="6"/>
  <c r="K173" i="6"/>
  <c r="K172" i="6"/>
  <c r="K171" i="6"/>
  <c r="K169" i="6"/>
  <c r="K168" i="6"/>
  <c r="K167" i="6"/>
  <c r="K166" i="6"/>
  <c r="K164" i="6"/>
  <c r="K163" i="6"/>
  <c r="K162" i="6"/>
  <c r="K161" i="6"/>
  <c r="K160" i="6"/>
  <c r="K159" i="6"/>
  <c r="K157" i="6"/>
  <c r="K156" i="6"/>
  <c r="K155" i="6"/>
  <c r="K154" i="6"/>
  <c r="K153" i="6"/>
  <c r="K151" i="6"/>
  <c r="K150" i="6"/>
  <c r="K149" i="6"/>
  <c r="K147" i="6"/>
  <c r="K146" i="6"/>
  <c r="K145" i="6"/>
  <c r="K144" i="6"/>
  <c r="K143" i="6"/>
  <c r="K142" i="6"/>
  <c r="K140" i="6"/>
  <c r="K139" i="6"/>
  <c r="K138" i="6"/>
  <c r="K137" i="6"/>
  <c r="K136" i="6"/>
  <c r="K135" i="6"/>
  <c r="K133" i="6"/>
  <c r="K132" i="6"/>
  <c r="K131" i="6"/>
  <c r="K130" i="6"/>
  <c r="K129" i="6"/>
  <c r="K128" i="6"/>
  <c r="K127" i="6"/>
  <c r="K126" i="6"/>
  <c r="K125" i="6"/>
  <c r="K124" i="6"/>
  <c r="K123" i="6"/>
  <c r="K121" i="6"/>
  <c r="K120" i="6"/>
  <c r="K119" i="6"/>
  <c r="K118" i="6"/>
  <c r="K116" i="6"/>
  <c r="K115" i="6"/>
  <c r="K114" i="6"/>
  <c r="K113" i="6"/>
  <c r="K112" i="6"/>
  <c r="K111" i="6"/>
  <c r="K109" i="6"/>
  <c r="K108" i="6"/>
  <c r="K107" i="6"/>
  <c r="K105" i="6"/>
  <c r="K104" i="6"/>
  <c r="K103" i="6"/>
  <c r="K101" i="6"/>
  <c r="K100" i="6"/>
  <c r="K99" i="6"/>
  <c r="K98" i="6"/>
  <c r="K96" i="6"/>
  <c r="K95" i="6"/>
  <c r="K94" i="6"/>
  <c r="K93" i="6"/>
  <c r="K91" i="6"/>
  <c r="K90" i="6"/>
  <c r="K89" i="6"/>
  <c r="K87" i="6"/>
  <c r="K86" i="6"/>
  <c r="K85" i="6"/>
  <c r="K84" i="6"/>
  <c r="K83" i="6"/>
  <c r="K82" i="6"/>
  <c r="K81" i="6"/>
  <c r="K80" i="6"/>
  <c r="K78" i="6"/>
  <c r="K77" i="6"/>
  <c r="K76" i="6"/>
  <c r="K75" i="6"/>
  <c r="K74" i="6"/>
  <c r="K72" i="6"/>
  <c r="K71" i="6"/>
  <c r="K70" i="6"/>
  <c r="K69" i="6"/>
  <c r="K68" i="6"/>
  <c r="K67" i="6"/>
  <c r="K66" i="6"/>
  <c r="K64" i="6"/>
  <c r="K63" i="6"/>
  <c r="K62" i="6"/>
  <c r="K61" i="6"/>
  <c r="K60" i="6"/>
  <c r="K58" i="6"/>
  <c r="K57" i="6"/>
  <c r="K56" i="6"/>
  <c r="K55" i="6"/>
  <c r="K54" i="6"/>
  <c r="K52" i="6"/>
  <c r="K51" i="6"/>
  <c r="K50" i="6"/>
  <c r="K48" i="6"/>
  <c r="K47" i="6"/>
  <c r="K46" i="6"/>
  <c r="K45" i="6"/>
  <c r="K43" i="6"/>
  <c r="K42" i="6"/>
  <c r="K41" i="6"/>
  <c r="K40" i="6"/>
  <c r="K38" i="6"/>
  <c r="K37" i="6"/>
  <c r="K36" i="6"/>
  <c r="K35" i="6"/>
  <c r="K34" i="6"/>
  <c r="K33" i="6"/>
  <c r="K32" i="6"/>
  <c r="K31" i="6"/>
  <c r="K30" i="6"/>
  <c r="K29" i="6"/>
  <c r="K28" i="6"/>
  <c r="K27" i="6"/>
  <c r="K25" i="6"/>
  <c r="K24" i="6"/>
  <c r="K23" i="6"/>
  <c r="K21" i="6"/>
  <c r="K20" i="6"/>
  <c r="K19" i="6"/>
  <c r="K17" i="6"/>
  <c r="K16" i="6"/>
  <c r="K15" i="6"/>
  <c r="L170" i="6"/>
  <c r="L165" i="6"/>
  <c r="L158" i="6"/>
  <c r="L152" i="6"/>
  <c r="L148" i="6"/>
  <c r="L141" i="6"/>
  <c r="L134" i="6"/>
  <c r="L131" i="6"/>
  <c r="L122" i="6"/>
  <c r="L117" i="6"/>
  <c r="L110" i="6"/>
  <c r="L106" i="6"/>
  <c r="L102" i="6"/>
  <c r="L97" i="6"/>
  <c r="L92" i="6"/>
  <c r="L88" i="6"/>
  <c r="L79" i="6"/>
  <c r="L73" i="6"/>
  <c r="L65" i="6"/>
  <c r="L59" i="6"/>
  <c r="L53" i="6"/>
  <c r="L49" i="6"/>
  <c r="L44" i="6"/>
  <c r="L39" i="6"/>
  <c r="L26" i="6"/>
  <c r="L22" i="6"/>
  <c r="L18" i="6"/>
  <c r="L14" i="6"/>
  <c r="I170" i="6"/>
  <c r="I165" i="6"/>
  <c r="I158" i="6"/>
  <c r="I152" i="6"/>
  <c r="I148" i="6"/>
  <c r="I141" i="6"/>
  <c r="I134" i="6"/>
  <c r="I131" i="6"/>
  <c r="I122" i="6"/>
  <c r="I117" i="6"/>
  <c r="I110" i="6"/>
  <c r="I106" i="6"/>
  <c r="I102" i="6"/>
  <c r="I97" i="6"/>
  <c r="I92" i="6"/>
  <c r="I88" i="6"/>
  <c r="I79" i="6"/>
  <c r="I73" i="6"/>
  <c r="I65" i="6"/>
  <c r="I59" i="6"/>
  <c r="K59" i="6"/>
  <c r="I53" i="6"/>
  <c r="I49" i="6"/>
  <c r="I44" i="6"/>
  <c r="I39" i="6"/>
  <c r="I26" i="6"/>
  <c r="I22" i="6"/>
  <c r="I18" i="6"/>
  <c r="I14" i="6"/>
  <c r="H170" i="6"/>
  <c r="H165" i="6"/>
  <c r="H158" i="6"/>
  <c r="H152" i="6"/>
  <c r="H148" i="6"/>
  <c r="H141" i="6"/>
  <c r="H134" i="6"/>
  <c r="H131" i="6"/>
  <c r="H122" i="6"/>
  <c r="H117" i="6"/>
  <c r="H110" i="6"/>
  <c r="H106" i="6"/>
  <c r="H102" i="6"/>
  <c r="H97" i="6"/>
  <c r="H92" i="6"/>
  <c r="H88" i="6"/>
  <c r="H79" i="6"/>
  <c r="H73" i="6"/>
  <c r="H65" i="6"/>
  <c r="H59" i="6"/>
  <c r="H53" i="6"/>
  <c r="H49" i="6"/>
  <c r="H44" i="6"/>
  <c r="H39" i="6"/>
  <c r="H26" i="6"/>
  <c r="H22" i="6"/>
  <c r="H18" i="6"/>
  <c r="H14" i="6"/>
  <c r="C170" i="6"/>
  <c r="D170" i="6"/>
  <c r="E170" i="6"/>
  <c r="C158" i="6"/>
  <c r="D158" i="6"/>
  <c r="E158" i="6"/>
  <c r="C131" i="6"/>
  <c r="G131" i="6"/>
  <c r="D131" i="6"/>
  <c r="E131" i="6"/>
  <c r="C122" i="6"/>
  <c r="K122" i="6"/>
  <c r="D122" i="6"/>
  <c r="E122" i="6"/>
  <c r="C79" i="6"/>
  <c r="D79" i="6"/>
  <c r="E79" i="6"/>
  <c r="C65" i="6"/>
  <c r="D65" i="6"/>
  <c r="E65" i="6"/>
  <c r="E152" i="6"/>
  <c r="D152" i="6"/>
  <c r="C152" i="6"/>
  <c r="B152" i="6"/>
  <c r="E73" i="6"/>
  <c r="D73" i="6"/>
  <c r="C73" i="6"/>
  <c r="B73" i="6"/>
  <c r="E59" i="6"/>
  <c r="D59" i="6"/>
  <c r="C59" i="6"/>
  <c r="G59" i="6"/>
  <c r="B59" i="6"/>
  <c r="C53" i="6"/>
  <c r="K53" i="6"/>
  <c r="D53" i="6"/>
  <c r="E53" i="6"/>
  <c r="E165" i="6"/>
  <c r="D165" i="6"/>
  <c r="C165" i="6"/>
  <c r="B165" i="6"/>
  <c r="E117" i="6"/>
  <c r="D117" i="6"/>
  <c r="C117" i="6"/>
  <c r="B117" i="6"/>
  <c r="E97" i="6"/>
  <c r="D97" i="6"/>
  <c r="C97" i="6"/>
  <c r="G97" i="6"/>
  <c r="B97" i="6"/>
  <c r="E92" i="6"/>
  <c r="D92" i="6"/>
  <c r="C92" i="6"/>
  <c r="K92" i="6"/>
  <c r="B92" i="6"/>
  <c r="E44" i="6"/>
  <c r="D44" i="6"/>
  <c r="C44" i="6"/>
  <c r="B44" i="6"/>
  <c r="C39" i="6"/>
  <c r="K39" i="6"/>
  <c r="D39" i="6"/>
  <c r="E39" i="6"/>
  <c r="B39" i="6"/>
  <c r="C26" i="6"/>
  <c r="D26" i="6"/>
  <c r="E26" i="6"/>
  <c r="B26" i="6"/>
  <c r="E148" i="6"/>
  <c r="D148" i="6"/>
  <c r="C148" i="6"/>
  <c r="K148" i="6"/>
  <c r="B148" i="6"/>
  <c r="E106" i="6"/>
  <c r="D106" i="6"/>
  <c r="C106" i="6"/>
  <c r="B106" i="6"/>
  <c r="E102" i="6"/>
  <c r="D102" i="6"/>
  <c r="C102" i="6"/>
  <c r="B102" i="6"/>
  <c r="E88" i="6"/>
  <c r="G88" i="6"/>
  <c r="D88" i="6"/>
  <c r="C88" i="6"/>
  <c r="B88" i="6"/>
  <c r="E49" i="6"/>
  <c r="D49" i="6"/>
  <c r="C49" i="6"/>
  <c r="G49" i="6"/>
  <c r="B49" i="6"/>
  <c r="E22" i="6"/>
  <c r="D22" i="6"/>
  <c r="C22" i="6"/>
  <c r="K22" i="6"/>
  <c r="B22" i="6"/>
  <c r="E18" i="6"/>
  <c r="D18" i="6"/>
  <c r="C18" i="6"/>
  <c r="K18" i="6"/>
  <c r="G18" i="6"/>
  <c r="B18" i="6"/>
  <c r="C14" i="6"/>
  <c r="D14" i="6"/>
  <c r="E14" i="6"/>
  <c r="G181" i="6"/>
  <c r="G180" i="6"/>
  <c r="G179" i="6"/>
  <c r="G178" i="6"/>
  <c r="G177" i="6"/>
  <c r="G176" i="6"/>
  <c r="G175" i="6"/>
  <c r="G174" i="6"/>
  <c r="G173" i="6"/>
  <c r="G172" i="6"/>
  <c r="G171" i="6"/>
  <c r="G169" i="6"/>
  <c r="G168" i="6"/>
  <c r="G167" i="6"/>
  <c r="G166" i="6"/>
  <c r="G164" i="6"/>
  <c r="G163" i="6"/>
  <c r="G162" i="6"/>
  <c r="G161" i="6"/>
  <c r="G160" i="6"/>
  <c r="G159" i="6"/>
  <c r="G157" i="6"/>
  <c r="G156" i="6"/>
  <c r="G155" i="6"/>
  <c r="G154" i="6"/>
  <c r="G153" i="6"/>
  <c r="G151" i="6"/>
  <c r="G150" i="6"/>
  <c r="G149" i="6"/>
  <c r="G147" i="6"/>
  <c r="G146" i="6"/>
  <c r="G145" i="6"/>
  <c r="G144" i="6"/>
  <c r="G143" i="6"/>
  <c r="G142" i="6"/>
  <c r="G140" i="6"/>
  <c r="G139" i="6"/>
  <c r="G138" i="6"/>
  <c r="G137" i="6"/>
  <c r="G136" i="6"/>
  <c r="G135" i="6"/>
  <c r="G133" i="6"/>
  <c r="G132" i="6"/>
  <c r="G130" i="6"/>
  <c r="G129" i="6"/>
  <c r="G128" i="6"/>
  <c r="G127" i="6"/>
  <c r="G126" i="6"/>
  <c r="G125" i="6"/>
  <c r="G124" i="6"/>
  <c r="G123" i="6"/>
  <c r="G121" i="6"/>
  <c r="G120" i="6"/>
  <c r="G119" i="6"/>
  <c r="G118" i="6"/>
  <c r="G116" i="6"/>
  <c r="G115" i="6"/>
  <c r="G114" i="6"/>
  <c r="G113" i="6"/>
  <c r="G112" i="6"/>
  <c r="G111" i="6"/>
  <c r="G109" i="6"/>
  <c r="G108" i="6"/>
  <c r="G107" i="6"/>
  <c r="G105" i="6"/>
  <c r="G104" i="6"/>
  <c r="G103" i="6"/>
  <c r="G101" i="6"/>
  <c r="G100" i="6"/>
  <c r="G99" i="6"/>
  <c r="G98" i="6"/>
  <c r="G96" i="6"/>
  <c r="G95" i="6"/>
  <c r="G94" i="6"/>
  <c r="G93" i="6"/>
  <c r="G91" i="6"/>
  <c r="G90" i="6"/>
  <c r="G89" i="6"/>
  <c r="G87" i="6"/>
  <c r="G86" i="6"/>
  <c r="G85" i="6"/>
  <c r="G84" i="6"/>
  <c r="G83" i="6"/>
  <c r="G82" i="6"/>
  <c r="G81" i="6"/>
  <c r="G80" i="6"/>
  <c r="G78" i="6"/>
  <c r="G77" i="6"/>
  <c r="G76" i="6"/>
  <c r="G75" i="6"/>
  <c r="G74" i="6"/>
  <c r="G72" i="6"/>
  <c r="G71" i="6"/>
  <c r="G70" i="6"/>
  <c r="G69" i="6"/>
  <c r="G68" i="6"/>
  <c r="G67" i="6"/>
  <c r="G66" i="6"/>
  <c r="G64" i="6"/>
  <c r="G63" i="6"/>
  <c r="G62" i="6"/>
  <c r="G61" i="6"/>
  <c r="G60" i="6"/>
  <c r="G58" i="6"/>
  <c r="G57" i="6"/>
  <c r="G56" i="6"/>
  <c r="G55" i="6"/>
  <c r="G54" i="6"/>
  <c r="G52" i="6"/>
  <c r="G51" i="6"/>
  <c r="G50" i="6"/>
  <c r="G48" i="6"/>
  <c r="G47" i="6"/>
  <c r="G46" i="6"/>
  <c r="G45" i="6"/>
  <c r="G43" i="6"/>
  <c r="G42" i="6"/>
  <c r="G41" i="6"/>
  <c r="G40" i="6"/>
  <c r="G38" i="6"/>
  <c r="G37" i="6"/>
  <c r="G36" i="6"/>
  <c r="G35" i="6"/>
  <c r="G34" i="6"/>
  <c r="G33" i="6"/>
  <c r="G32" i="6"/>
  <c r="G31" i="6"/>
  <c r="G30" i="6"/>
  <c r="G29" i="6"/>
  <c r="G28" i="6"/>
  <c r="G27" i="6"/>
  <c r="G25" i="6"/>
  <c r="G24" i="6"/>
  <c r="G23" i="6"/>
  <c r="G21" i="6"/>
  <c r="G20" i="6"/>
  <c r="G19" i="6"/>
  <c r="G17" i="6"/>
  <c r="G16" i="6"/>
  <c r="G15" i="6"/>
  <c r="K113" i="5"/>
  <c r="K110" i="5"/>
  <c r="K101" i="5"/>
  <c r="K98" i="5"/>
  <c r="K95" i="5"/>
  <c r="F107" i="5"/>
  <c r="J113" i="5"/>
  <c r="J101" i="5"/>
  <c r="J98" i="5"/>
  <c r="J95" i="5"/>
  <c r="I115" i="5"/>
  <c r="I114" i="5"/>
  <c r="I112" i="5"/>
  <c r="I111" i="5"/>
  <c r="I110" i="5"/>
  <c r="I106" i="5"/>
  <c r="I105" i="5"/>
  <c r="I104" i="5"/>
  <c r="I103" i="5"/>
  <c r="I102" i="5"/>
  <c r="I100" i="5"/>
  <c r="I99" i="5"/>
  <c r="I97" i="5"/>
  <c r="I96" i="5"/>
  <c r="F115" i="5"/>
  <c r="F114" i="5"/>
  <c r="F112" i="5"/>
  <c r="F111" i="5"/>
  <c r="F106" i="5"/>
  <c r="F105" i="5"/>
  <c r="F104" i="5"/>
  <c r="F103" i="5"/>
  <c r="F102" i="5"/>
  <c r="F100" i="5"/>
  <c r="F99" i="5"/>
  <c r="F97" i="5"/>
  <c r="F96" i="5"/>
  <c r="J181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E27" i="75"/>
  <c r="F27" i="75"/>
  <c r="F35" i="75"/>
  <c r="G27" i="75"/>
  <c r="G35" i="75"/>
  <c r="H27" i="75"/>
  <c r="H35" i="75"/>
  <c r="E35" i="75"/>
  <c r="D27" i="75"/>
  <c r="D35" i="75"/>
  <c r="G20" i="75"/>
  <c r="G19" i="75"/>
  <c r="G18" i="75"/>
  <c r="G16" i="75"/>
  <c r="G15" i="75"/>
  <c r="G14" i="75"/>
  <c r="E14" i="75"/>
  <c r="E15" i="75"/>
  <c r="E16" i="75"/>
  <c r="E18" i="75"/>
  <c r="E19" i="75"/>
  <c r="E20" i="75"/>
  <c r="F13" i="75"/>
  <c r="H13" i="75"/>
  <c r="H21" i="75"/>
  <c r="F17" i="75"/>
  <c r="H17" i="75"/>
  <c r="D13" i="75"/>
  <c r="D21" i="75"/>
  <c r="D37" i="75"/>
  <c r="D17" i="75"/>
  <c r="B17" i="75"/>
  <c r="G17" i="75"/>
  <c r="B13" i="75"/>
  <c r="H22" i="79"/>
  <c r="H23" i="79"/>
  <c r="H24" i="79"/>
  <c r="H26" i="79"/>
  <c r="H27" i="79"/>
  <c r="H13" i="79"/>
  <c r="H14" i="79"/>
  <c r="G25" i="79"/>
  <c r="G20" i="79"/>
  <c r="F25" i="79"/>
  <c r="E25" i="79"/>
  <c r="D25" i="79"/>
  <c r="C25" i="79"/>
  <c r="G21" i="79"/>
  <c r="F21" i="79"/>
  <c r="E21" i="79"/>
  <c r="D21" i="79"/>
  <c r="D20" i="79"/>
  <c r="C21" i="79"/>
  <c r="C20" i="79"/>
  <c r="F20" i="79"/>
  <c r="B25" i="79"/>
  <c r="H25" i="79"/>
  <c r="B21" i="79"/>
  <c r="B20" i="79"/>
  <c r="H20" i="79"/>
  <c r="B12" i="79"/>
  <c r="H12" i="79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H14" i="24"/>
  <c r="H13" i="24"/>
  <c r="D14" i="94"/>
  <c r="D18" i="94"/>
  <c r="D21" i="94"/>
  <c r="F14" i="94"/>
  <c r="F18" i="94"/>
  <c r="F21" i="94"/>
  <c r="B14" i="94"/>
  <c r="B18" i="94"/>
  <c r="B21" i="94"/>
  <c r="D36" i="94"/>
  <c r="F36" i="94"/>
  <c r="F44" i="94"/>
  <c r="F46" i="94"/>
  <c r="D39" i="94"/>
  <c r="D44" i="94"/>
  <c r="D46" i="94"/>
  <c r="F39" i="94"/>
  <c r="B39" i="94"/>
  <c r="B36" i="94"/>
  <c r="H49" i="95"/>
  <c r="H53" i="95"/>
  <c r="H64" i="95"/>
  <c r="H56" i="95"/>
  <c r="H54" i="95"/>
  <c r="H61" i="95"/>
  <c r="C49" i="95"/>
  <c r="C53" i="95"/>
  <c r="D49" i="95"/>
  <c r="D53" i="95"/>
  <c r="E49" i="95"/>
  <c r="E53" i="95"/>
  <c r="F49" i="95"/>
  <c r="F53" i="95"/>
  <c r="G49" i="95"/>
  <c r="G53" i="95"/>
  <c r="E54" i="95"/>
  <c r="E61" i="95"/>
  <c r="C56" i="95"/>
  <c r="C54" i="95"/>
  <c r="C61" i="95"/>
  <c r="D56" i="95"/>
  <c r="D54" i="95"/>
  <c r="D61" i="95"/>
  <c r="E56" i="95"/>
  <c r="F56" i="95"/>
  <c r="F54" i="95"/>
  <c r="F61" i="95"/>
  <c r="G56" i="95"/>
  <c r="G54" i="95"/>
  <c r="G61" i="95"/>
  <c r="B54" i="95"/>
  <c r="B61" i="95"/>
  <c r="B56" i="95"/>
  <c r="B49" i="95"/>
  <c r="B53" i="95"/>
  <c r="B13" i="85"/>
  <c r="C13" i="85"/>
  <c r="D13" i="85"/>
  <c r="B28" i="85"/>
  <c r="B22" i="85"/>
  <c r="C28" i="85"/>
  <c r="F28" i="85"/>
  <c r="D28" i="85"/>
  <c r="D22" i="85"/>
  <c r="B36" i="85"/>
  <c r="B44" i="85"/>
  <c r="C36" i="85"/>
  <c r="C44" i="85"/>
  <c r="D36" i="85"/>
  <c r="D44" i="85"/>
  <c r="B49" i="85"/>
  <c r="B53" i="85"/>
  <c r="B64" i="85"/>
  <c r="B72" i="85"/>
  <c r="C86" i="85"/>
  <c r="D86" i="85"/>
  <c r="E86" i="85"/>
  <c r="F86" i="85"/>
  <c r="G86" i="85"/>
  <c r="C97" i="85"/>
  <c r="E97" i="85"/>
  <c r="G97" i="85"/>
  <c r="C108" i="85"/>
  <c r="E108" i="85"/>
  <c r="G108" i="85"/>
  <c r="B120" i="85"/>
  <c r="J12" i="65"/>
  <c r="J17" i="65"/>
  <c r="J18" i="65"/>
  <c r="J19" i="65"/>
  <c r="J20" i="65"/>
  <c r="B21" i="65"/>
  <c r="B23" i="65"/>
  <c r="D21" i="65"/>
  <c r="D23" i="65"/>
  <c r="F21" i="65"/>
  <c r="H21" i="65"/>
  <c r="F13" i="70"/>
  <c r="B14" i="70"/>
  <c r="B13" i="70"/>
  <c r="B27" i="70"/>
  <c r="C14" i="70"/>
  <c r="C13" i="70"/>
  <c r="E14" i="70"/>
  <c r="E13" i="70"/>
  <c r="E27" i="70"/>
  <c r="F36" i="70"/>
  <c r="F14" i="70"/>
  <c r="G14" i="70"/>
  <c r="G13" i="70"/>
  <c r="D15" i="70"/>
  <c r="F15" i="70"/>
  <c r="D16" i="70"/>
  <c r="F16" i="70"/>
  <c r="B17" i="70"/>
  <c r="C17" i="70"/>
  <c r="D17" i="70"/>
  <c r="E17" i="70"/>
  <c r="F17" i="70"/>
  <c r="G17" i="70"/>
  <c r="D18" i="70"/>
  <c r="F18" i="70"/>
  <c r="D19" i="70"/>
  <c r="F19" i="70"/>
  <c r="B20" i="70"/>
  <c r="C20" i="70"/>
  <c r="D20" i="70"/>
  <c r="E20" i="70"/>
  <c r="F20" i="70"/>
  <c r="G20" i="70"/>
  <c r="D21" i="70"/>
  <c r="F21" i="70"/>
  <c r="D22" i="70"/>
  <c r="F22" i="70"/>
  <c r="D23" i="70"/>
  <c r="F23" i="70"/>
  <c r="D24" i="70"/>
  <c r="F24" i="70"/>
  <c r="D25" i="70"/>
  <c r="F25" i="70"/>
  <c r="D26" i="70"/>
  <c r="F26" i="70"/>
  <c r="C27" i="70"/>
  <c r="D27" i="70"/>
  <c r="F27" i="70"/>
  <c r="G27" i="70"/>
  <c r="F35" i="70"/>
  <c r="B15" i="80"/>
  <c r="D15" i="80"/>
  <c r="F15" i="80"/>
  <c r="H15" i="80"/>
  <c r="B21" i="80"/>
  <c r="D21" i="80"/>
  <c r="H21" i="80"/>
  <c r="F21" i="80"/>
  <c r="B27" i="80"/>
  <c r="D27" i="80"/>
  <c r="F27" i="80"/>
  <c r="B33" i="80"/>
  <c r="D33" i="80"/>
  <c r="F33" i="80"/>
  <c r="B39" i="80"/>
  <c r="D39" i="80"/>
  <c r="H39" i="80"/>
  <c r="F39" i="80"/>
  <c r="B46" i="80"/>
  <c r="B45" i="80"/>
  <c r="D46" i="80"/>
  <c r="D45" i="80"/>
  <c r="F46" i="80"/>
  <c r="F45" i="80"/>
  <c r="H45" i="80"/>
  <c r="B61" i="80"/>
  <c r="D61" i="80"/>
  <c r="F61" i="80"/>
  <c r="B68" i="80"/>
  <c r="D68" i="80"/>
  <c r="H68" i="80"/>
  <c r="F68" i="80"/>
  <c r="B85" i="80"/>
  <c r="D85" i="80"/>
  <c r="F85" i="80"/>
  <c r="B95" i="80"/>
  <c r="B101" i="80"/>
  <c r="G103" i="80"/>
  <c r="G106" i="80"/>
  <c r="G109" i="80"/>
  <c r="B127" i="80"/>
  <c r="B130" i="80"/>
  <c r="B133" i="80"/>
  <c r="G146" i="80"/>
  <c r="C167" i="80"/>
  <c r="F167" i="80"/>
  <c r="G174" i="80"/>
  <c r="G178" i="80"/>
  <c r="B16" i="101"/>
  <c r="B28" i="101"/>
  <c r="M18" i="101"/>
  <c r="M20" i="101"/>
  <c r="M22" i="101"/>
  <c r="M24" i="101"/>
  <c r="M26" i="101"/>
  <c r="B14" i="95"/>
  <c r="D14" i="95"/>
  <c r="F14" i="95"/>
  <c r="B20" i="95"/>
  <c r="D20" i="95"/>
  <c r="F20" i="95"/>
  <c r="B23" i="95"/>
  <c r="D23" i="95"/>
  <c r="F23" i="95"/>
  <c r="B26" i="95"/>
  <c r="D26" i="95"/>
  <c r="D13" i="95"/>
  <c r="D44" i="95"/>
  <c r="F26" i="95"/>
  <c r="B32" i="95"/>
  <c r="D32" i="95"/>
  <c r="F32" i="95"/>
  <c r="B39" i="95"/>
  <c r="B35" i="95"/>
  <c r="B43" i="95"/>
  <c r="D39" i="95"/>
  <c r="D35" i="95"/>
  <c r="D43" i="95"/>
  <c r="F39" i="95"/>
  <c r="F35" i="95"/>
  <c r="F43" i="95"/>
  <c r="FA12" i="9"/>
  <c r="J12" i="9"/>
  <c r="G114" i="9"/>
  <c r="I114" i="9"/>
  <c r="K114" i="9"/>
  <c r="B16" i="9"/>
  <c r="B15" i="9"/>
  <c r="B14" i="9"/>
  <c r="B13" i="9"/>
  <c r="B38" i="9"/>
  <c r="F16" i="9"/>
  <c r="F15" i="9"/>
  <c r="F14" i="9"/>
  <c r="F13" i="9"/>
  <c r="F38" i="9"/>
  <c r="H16" i="9"/>
  <c r="H15" i="9"/>
  <c r="H14" i="9"/>
  <c r="H13" i="9"/>
  <c r="H38" i="9"/>
  <c r="J16" i="9"/>
  <c r="J15" i="9"/>
  <c r="J14" i="9"/>
  <c r="J13" i="9"/>
  <c r="J38" i="9"/>
  <c r="B20" i="9"/>
  <c r="F20" i="9"/>
  <c r="H20" i="9"/>
  <c r="J20" i="9"/>
  <c r="B25" i="9"/>
  <c r="F25" i="9"/>
  <c r="H25" i="9"/>
  <c r="J25" i="9"/>
  <c r="B30" i="9"/>
  <c r="F30" i="9"/>
  <c r="H30" i="9"/>
  <c r="J30" i="9"/>
  <c r="B33" i="9"/>
  <c r="F33" i="9"/>
  <c r="H33" i="9"/>
  <c r="J33" i="9"/>
  <c r="B44" i="9"/>
  <c r="B48" i="9"/>
  <c r="B52" i="9"/>
  <c r="B56" i="9"/>
  <c r="B47" i="9"/>
  <c r="B68" i="9"/>
  <c r="B67" i="9"/>
  <c r="B72" i="9"/>
  <c r="B93" i="9"/>
  <c r="B92" i="9"/>
  <c r="B91" i="9"/>
  <c r="B90" i="9"/>
  <c r="B110" i="9"/>
  <c r="F93" i="9"/>
  <c r="F92" i="9"/>
  <c r="F91" i="9"/>
  <c r="F90" i="9"/>
  <c r="F110" i="9"/>
  <c r="H93" i="9"/>
  <c r="H92" i="9"/>
  <c r="H91" i="9"/>
  <c r="H90" i="9"/>
  <c r="H110" i="9"/>
  <c r="J93" i="9"/>
  <c r="J92" i="9"/>
  <c r="J91" i="9"/>
  <c r="J90" i="9"/>
  <c r="J110" i="9"/>
  <c r="B97" i="9"/>
  <c r="F97" i="9"/>
  <c r="H97" i="9"/>
  <c r="J97" i="9"/>
  <c r="B106" i="9"/>
  <c r="F106" i="9"/>
  <c r="H106" i="9"/>
  <c r="J106" i="9"/>
  <c r="F114" i="9"/>
  <c r="J114" i="9"/>
  <c r="B115" i="9"/>
  <c r="B118" i="9"/>
  <c r="D115" i="9"/>
  <c r="D118" i="9"/>
  <c r="B14" i="90"/>
  <c r="B25" i="90"/>
  <c r="B35" i="90"/>
  <c r="L13" i="6"/>
  <c r="L182" i="6"/>
  <c r="B14" i="6"/>
  <c r="B53" i="6"/>
  <c r="B65" i="6"/>
  <c r="B79" i="6"/>
  <c r="B110" i="6"/>
  <c r="C110" i="6"/>
  <c r="D110" i="6"/>
  <c r="E110" i="6"/>
  <c r="E13" i="6"/>
  <c r="E182" i="6"/>
  <c r="B122" i="6"/>
  <c r="B131" i="6"/>
  <c r="B134" i="6"/>
  <c r="C134" i="6"/>
  <c r="D134" i="6"/>
  <c r="E134" i="6"/>
  <c r="B141" i="6"/>
  <c r="C141" i="6"/>
  <c r="D141" i="6"/>
  <c r="E141" i="6"/>
  <c r="B158" i="6"/>
  <c r="B170" i="6"/>
  <c r="B15" i="5"/>
  <c r="D15" i="5"/>
  <c r="F15" i="5"/>
  <c r="I15" i="5"/>
  <c r="B19" i="5"/>
  <c r="D19" i="5"/>
  <c r="F19" i="5"/>
  <c r="I19" i="5"/>
  <c r="B23" i="5"/>
  <c r="D23" i="5"/>
  <c r="F23" i="5"/>
  <c r="I23" i="5"/>
  <c r="B31" i="5"/>
  <c r="D31" i="5"/>
  <c r="H31" i="5"/>
  <c r="F31" i="5"/>
  <c r="I31" i="5"/>
  <c r="B35" i="5"/>
  <c r="D35" i="5"/>
  <c r="F35" i="5"/>
  <c r="I35" i="5"/>
  <c r="B41" i="5"/>
  <c r="D41" i="5"/>
  <c r="F41" i="5"/>
  <c r="I41" i="5"/>
  <c r="B48" i="5"/>
  <c r="D48" i="5"/>
  <c r="F48" i="5"/>
  <c r="I48" i="5"/>
  <c r="B55" i="5"/>
  <c r="D55" i="5"/>
  <c r="F55" i="5"/>
  <c r="I55" i="5"/>
  <c r="B58" i="5"/>
  <c r="D58" i="5"/>
  <c r="F58" i="5"/>
  <c r="I58" i="5"/>
  <c r="B62" i="5"/>
  <c r="D62" i="5"/>
  <c r="F62" i="5"/>
  <c r="I62" i="5"/>
  <c r="B70" i="5"/>
  <c r="D70" i="5"/>
  <c r="F70" i="5"/>
  <c r="I70" i="5"/>
  <c r="B77" i="5"/>
  <c r="D77" i="5"/>
  <c r="F77" i="5"/>
  <c r="I77" i="5"/>
  <c r="B80" i="5"/>
  <c r="D80" i="5"/>
  <c r="F80" i="5"/>
  <c r="I80" i="5"/>
  <c r="B98" i="5"/>
  <c r="B95" i="5"/>
  <c r="B101" i="5"/>
  <c r="C101" i="5"/>
  <c r="D101" i="5"/>
  <c r="E101" i="5"/>
  <c r="F101" i="5"/>
  <c r="G101" i="5"/>
  <c r="H101" i="5"/>
  <c r="B110" i="5"/>
  <c r="B109" i="5"/>
  <c r="B113" i="5"/>
  <c r="C113" i="5"/>
  <c r="D113" i="5"/>
  <c r="E113" i="5"/>
  <c r="E109" i="5"/>
  <c r="G113" i="5"/>
  <c r="G109" i="5"/>
  <c r="H113" i="5"/>
  <c r="H109" i="5"/>
  <c r="K126" i="5"/>
  <c r="I127" i="5"/>
  <c r="K127" i="5"/>
  <c r="B128" i="5"/>
  <c r="D128" i="5"/>
  <c r="F128" i="5"/>
  <c r="F127" i="5"/>
  <c r="I128" i="5"/>
  <c r="K128" i="5"/>
  <c r="K129" i="5"/>
  <c r="K130" i="5"/>
  <c r="K131" i="5"/>
  <c r="B132" i="5"/>
  <c r="D132" i="5"/>
  <c r="F132" i="5"/>
  <c r="I132" i="5"/>
  <c r="K132" i="5"/>
  <c r="K133" i="5"/>
  <c r="K134" i="5"/>
  <c r="K135" i="5"/>
  <c r="B136" i="5"/>
  <c r="D136" i="5"/>
  <c r="F136" i="5"/>
  <c r="I136" i="5"/>
  <c r="K136" i="5"/>
  <c r="K137" i="5"/>
  <c r="K138" i="5"/>
  <c r="K139" i="5"/>
  <c r="K140" i="5"/>
  <c r="K141" i="5"/>
  <c r="K142" i="5"/>
  <c r="K143" i="5"/>
  <c r="B144" i="5"/>
  <c r="D144" i="5"/>
  <c r="F144" i="5"/>
  <c r="I144" i="5"/>
  <c r="K144" i="5"/>
  <c r="K145" i="5"/>
  <c r="K146" i="5"/>
  <c r="K147" i="5"/>
  <c r="B148" i="5"/>
  <c r="D148" i="5"/>
  <c r="F148" i="5"/>
  <c r="I148" i="5"/>
  <c r="K148" i="5"/>
  <c r="K149" i="5"/>
  <c r="K150" i="5"/>
  <c r="K151" i="5"/>
  <c r="K152" i="5"/>
  <c r="K153" i="5"/>
  <c r="B154" i="5"/>
  <c r="B127" i="5"/>
  <c r="D154" i="5"/>
  <c r="F154" i="5"/>
  <c r="I154" i="5"/>
  <c r="K154" i="5"/>
  <c r="K155" i="5"/>
  <c r="K156" i="5"/>
  <c r="K157" i="5"/>
  <c r="K158" i="5"/>
  <c r="K159" i="5"/>
  <c r="K160" i="5"/>
  <c r="B161" i="5"/>
  <c r="D161" i="5"/>
  <c r="D127" i="5"/>
  <c r="F161" i="5"/>
  <c r="I161" i="5"/>
  <c r="K161" i="5"/>
  <c r="K162" i="5"/>
  <c r="K163" i="5"/>
  <c r="K164" i="5"/>
  <c r="K165" i="5"/>
  <c r="K166" i="5"/>
  <c r="K167" i="5"/>
  <c r="B168" i="5"/>
  <c r="B167" i="5"/>
  <c r="D168" i="5"/>
  <c r="F168" i="5"/>
  <c r="F167" i="5"/>
  <c r="I168" i="5"/>
  <c r="K168" i="5"/>
  <c r="K169" i="5"/>
  <c r="K170" i="5"/>
  <c r="B171" i="5"/>
  <c r="D171" i="5"/>
  <c r="F171" i="5"/>
  <c r="I171" i="5"/>
  <c r="I167" i="5"/>
  <c r="K171" i="5"/>
  <c r="K172" i="5"/>
  <c r="K173" i="5"/>
  <c r="K174" i="5"/>
  <c r="B175" i="5"/>
  <c r="D175" i="5"/>
  <c r="F175" i="5"/>
  <c r="I175" i="5"/>
  <c r="K175" i="5"/>
  <c r="K176" i="5"/>
  <c r="K177" i="5"/>
  <c r="K178" i="5"/>
  <c r="K179" i="5"/>
  <c r="K180" i="5"/>
  <c r="K181" i="5"/>
  <c r="K182" i="5"/>
  <c r="B183" i="5"/>
  <c r="D183" i="5"/>
  <c r="F183" i="5"/>
  <c r="I183" i="5"/>
  <c r="K183" i="5"/>
  <c r="K184" i="5"/>
  <c r="K185" i="5"/>
  <c r="K186" i="5"/>
  <c r="B191" i="5"/>
  <c r="B107" i="5"/>
  <c r="C191" i="5"/>
  <c r="C107" i="5"/>
  <c r="D191" i="5"/>
  <c r="D107" i="5"/>
  <c r="E191" i="5"/>
  <c r="E107" i="5"/>
  <c r="F191" i="5"/>
  <c r="G191" i="5"/>
  <c r="G107" i="5"/>
  <c r="H191" i="5"/>
  <c r="H107" i="5"/>
  <c r="I191" i="5"/>
  <c r="I107" i="5"/>
  <c r="J191" i="5"/>
  <c r="J107" i="5"/>
  <c r="B192" i="5"/>
  <c r="C192" i="5"/>
  <c r="D192" i="5"/>
  <c r="E192" i="5"/>
  <c r="F192" i="5"/>
  <c r="G192" i="5"/>
  <c r="H192" i="5"/>
  <c r="I192" i="5"/>
  <c r="J192" i="5"/>
  <c r="K192" i="5"/>
  <c r="K191" i="5"/>
  <c r="K107" i="5"/>
  <c r="F193" i="5"/>
  <c r="I193" i="5"/>
  <c r="F194" i="5"/>
  <c r="I194" i="5"/>
  <c r="F195" i="5"/>
  <c r="I195" i="5"/>
  <c r="B196" i="5"/>
  <c r="C196" i="5"/>
  <c r="D196" i="5"/>
  <c r="E196" i="5"/>
  <c r="F196" i="5"/>
  <c r="G196" i="5"/>
  <c r="H196" i="5"/>
  <c r="I196" i="5"/>
  <c r="J196" i="5"/>
  <c r="K196" i="5"/>
  <c r="F197" i="5"/>
  <c r="I197" i="5"/>
  <c r="F198" i="5"/>
  <c r="I198" i="5"/>
  <c r="F199" i="5"/>
  <c r="I199" i="5"/>
  <c r="A7" i="102"/>
  <c r="B21" i="75"/>
  <c r="E21" i="75"/>
  <c r="E37" i="75"/>
  <c r="E17" i="75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G47" i="9"/>
  <c r="G43" i="9"/>
  <c r="G60" i="9"/>
  <c r="F47" i="9"/>
  <c r="F43" i="9"/>
  <c r="F60" i="9"/>
  <c r="E53" i="85"/>
  <c r="H15" i="5"/>
  <c r="D14" i="80"/>
  <c r="D78" i="80"/>
  <c r="D89" i="80"/>
  <c r="F78" i="80"/>
  <c r="F89" i="80"/>
  <c r="F91" i="80"/>
  <c r="H83" i="80"/>
  <c r="B78" i="80"/>
  <c r="B89" i="80"/>
  <c r="I42" i="9"/>
  <c r="K42" i="9"/>
  <c r="H114" i="9"/>
  <c r="H89" i="9"/>
  <c r="J21" i="65"/>
  <c r="D14" i="70"/>
  <c r="K23" i="5"/>
  <c r="D14" i="5"/>
  <c r="H23" i="5"/>
  <c r="E118" i="85"/>
  <c r="E113" i="85"/>
  <c r="E119" i="85"/>
  <c r="E114" i="85"/>
  <c r="E117" i="85"/>
  <c r="G119" i="85"/>
  <c r="E116" i="85"/>
  <c r="F57" i="85"/>
  <c r="G67" i="85"/>
  <c r="G53" i="85"/>
  <c r="B57" i="85"/>
  <c r="B74" i="85"/>
  <c r="H57" i="85"/>
  <c r="H74" i="85"/>
  <c r="D57" i="85"/>
  <c r="E63" i="85"/>
  <c r="G49" i="85"/>
  <c r="F36" i="85"/>
  <c r="B31" i="85"/>
  <c r="J23" i="65"/>
  <c r="D126" i="80"/>
  <c r="D140" i="80"/>
  <c r="G130" i="80"/>
  <c r="F126" i="80"/>
  <c r="E130" i="80"/>
  <c r="B126" i="80"/>
  <c r="B140" i="80"/>
  <c r="B163" i="80"/>
  <c r="G127" i="80"/>
  <c r="C126" i="80"/>
  <c r="G126" i="80"/>
  <c r="H101" i="80"/>
  <c r="G98" i="80"/>
  <c r="E95" i="80"/>
  <c r="H85" i="80"/>
  <c r="H78" i="80"/>
  <c r="F73" i="80"/>
  <c r="H73" i="80"/>
  <c r="B73" i="80"/>
  <c r="D56" i="80"/>
  <c r="D122" i="80"/>
  <c r="H46" i="80"/>
  <c r="H33" i="80"/>
  <c r="H27" i="80"/>
  <c r="M13" i="90"/>
  <c r="J13" i="90"/>
  <c r="J39" i="90"/>
  <c r="F13" i="90"/>
  <c r="F39" i="90"/>
  <c r="E13" i="90"/>
  <c r="E39" i="90"/>
  <c r="G165" i="6"/>
  <c r="G152" i="6"/>
  <c r="G106" i="6"/>
  <c r="B13" i="6"/>
  <c r="B182" i="6"/>
  <c r="G65" i="6"/>
  <c r="K26" i="6"/>
  <c r="G26" i="6"/>
  <c r="K109" i="5"/>
  <c r="K116" i="5"/>
  <c r="I113" i="5"/>
  <c r="J109" i="5"/>
  <c r="D109" i="5"/>
  <c r="B94" i="5"/>
  <c r="B108" i="5"/>
  <c r="B116" i="5"/>
  <c r="B118" i="5"/>
  <c r="I98" i="5"/>
  <c r="I76" i="5"/>
  <c r="F76" i="5"/>
  <c r="B76" i="5"/>
  <c r="I54" i="5"/>
  <c r="F54" i="5"/>
  <c r="B54" i="5"/>
  <c r="H35" i="5"/>
  <c r="L23" i="5"/>
  <c r="I14" i="5"/>
  <c r="I13" i="5"/>
  <c r="B14" i="5"/>
  <c r="L127" i="5"/>
  <c r="H127" i="5"/>
  <c r="B126" i="5"/>
  <c r="B74" i="5"/>
  <c r="F126" i="5"/>
  <c r="F74" i="5"/>
  <c r="I126" i="5"/>
  <c r="I74" i="5"/>
  <c r="F62" i="9"/>
  <c r="I62" i="9"/>
  <c r="G62" i="9"/>
  <c r="K110" i="6"/>
  <c r="G110" i="6"/>
  <c r="G21" i="75"/>
  <c r="G37" i="75"/>
  <c r="L168" i="5"/>
  <c r="H168" i="5"/>
  <c r="L148" i="5"/>
  <c r="L144" i="5"/>
  <c r="L136" i="5"/>
  <c r="L132" i="5"/>
  <c r="L128" i="5"/>
  <c r="F13" i="95"/>
  <c r="F44" i="95"/>
  <c r="M16" i="101"/>
  <c r="M28" i="101"/>
  <c r="H37" i="75"/>
  <c r="I101" i="5"/>
  <c r="K102" i="6"/>
  <c r="G102" i="6"/>
  <c r="G73" i="6"/>
  <c r="J43" i="9"/>
  <c r="J60" i="9"/>
  <c r="H128" i="5"/>
  <c r="H132" i="5"/>
  <c r="H136" i="5"/>
  <c r="H144" i="5"/>
  <c r="H148" i="5"/>
  <c r="F21" i="75"/>
  <c r="F37" i="75"/>
  <c r="K117" i="6"/>
  <c r="G117" i="6"/>
  <c r="L183" i="5"/>
  <c r="H183" i="5"/>
  <c r="L175" i="5"/>
  <c r="H175" i="5"/>
  <c r="L171" i="5"/>
  <c r="H171" i="5"/>
  <c r="D167" i="5"/>
  <c r="C109" i="5"/>
  <c r="F113" i="5"/>
  <c r="L70" i="5"/>
  <c r="H70" i="5"/>
  <c r="K70" i="5"/>
  <c r="L62" i="5"/>
  <c r="H62" i="5"/>
  <c r="K62" i="5"/>
  <c r="L58" i="5"/>
  <c r="H58" i="5"/>
  <c r="K58" i="5"/>
  <c r="K55" i="5"/>
  <c r="L55" i="5"/>
  <c r="H55" i="5"/>
  <c r="D54" i="5"/>
  <c r="H48" i="5"/>
  <c r="L48" i="5"/>
  <c r="K48" i="5"/>
  <c r="K41" i="5"/>
  <c r="H41" i="5"/>
  <c r="L41" i="5"/>
  <c r="K35" i="5"/>
  <c r="L35" i="5"/>
  <c r="K31" i="5"/>
  <c r="L31" i="5"/>
  <c r="K141" i="6"/>
  <c r="G141" i="6"/>
  <c r="K134" i="6"/>
  <c r="G134" i="6"/>
  <c r="B14" i="80"/>
  <c r="B56" i="80"/>
  <c r="B122" i="80"/>
  <c r="F13" i="85"/>
  <c r="B44" i="94"/>
  <c r="B46" i="94"/>
  <c r="E13" i="75"/>
  <c r="G13" i="75"/>
  <c r="K170" i="6"/>
  <c r="G170" i="6"/>
  <c r="H161" i="5"/>
  <c r="L161" i="5"/>
  <c r="D13" i="70"/>
  <c r="G42" i="9"/>
  <c r="H154" i="5"/>
  <c r="L154" i="5"/>
  <c r="K80" i="5"/>
  <c r="L80" i="5"/>
  <c r="H80" i="5"/>
  <c r="L77" i="5"/>
  <c r="H77" i="5"/>
  <c r="K77" i="5"/>
  <c r="D76" i="5"/>
  <c r="H19" i="5"/>
  <c r="L19" i="5"/>
  <c r="K19" i="5"/>
  <c r="L15" i="5"/>
  <c r="K15" i="5"/>
  <c r="B43" i="9"/>
  <c r="B60" i="9"/>
  <c r="B62" i="9"/>
  <c r="B13" i="95"/>
  <c r="B44" i="95"/>
  <c r="D73" i="80"/>
  <c r="H61" i="80"/>
  <c r="E20" i="79"/>
  <c r="C31" i="79"/>
  <c r="H31" i="79"/>
  <c r="K44" i="6"/>
  <c r="G44" i="6"/>
  <c r="K158" i="6"/>
  <c r="G158" i="6"/>
  <c r="C22" i="85"/>
  <c r="G14" i="6"/>
  <c r="G22" i="6"/>
  <c r="K106" i="6"/>
  <c r="G39" i="6"/>
  <c r="G92" i="6"/>
  <c r="K165" i="6"/>
  <c r="D47" i="9"/>
  <c r="D43" i="9"/>
  <c r="D60" i="9"/>
  <c r="D62" i="9"/>
  <c r="D74" i="85"/>
  <c r="G112" i="80"/>
  <c r="G113" i="80"/>
  <c r="I109" i="5"/>
  <c r="K73" i="6"/>
  <c r="K14" i="6"/>
  <c r="H47" i="9"/>
  <c r="H43" i="9"/>
  <c r="H60" i="9"/>
  <c r="H62" i="9"/>
  <c r="C101" i="80"/>
  <c r="F98" i="5"/>
  <c r="F95" i="5"/>
  <c r="C95" i="5"/>
  <c r="C94" i="5"/>
  <c r="C108" i="5"/>
  <c r="F110" i="5"/>
  <c r="F109" i="5"/>
  <c r="K49" i="6"/>
  <c r="K88" i="6"/>
  <c r="G148" i="6"/>
  <c r="K97" i="6"/>
  <c r="K152" i="6"/>
  <c r="K43" i="9"/>
  <c r="K60" i="9"/>
  <c r="F101" i="80"/>
  <c r="G111" i="80"/>
  <c r="E126" i="80"/>
  <c r="C140" i="80"/>
  <c r="F74" i="85"/>
  <c r="G66" i="85"/>
  <c r="G70" i="85"/>
  <c r="G64" i="85"/>
  <c r="G68" i="85"/>
  <c r="G72" i="85"/>
  <c r="G65" i="85"/>
  <c r="G69" i="85"/>
  <c r="G63" i="85"/>
  <c r="E49" i="85"/>
  <c r="E127" i="80"/>
  <c r="G162" i="80"/>
  <c r="G113" i="85"/>
  <c r="G62" i="85"/>
  <c r="E68" i="85"/>
  <c r="E67" i="85"/>
  <c r="C31" i="85"/>
  <c r="B13" i="5"/>
  <c r="B75" i="5"/>
  <c r="B83" i="5"/>
  <c r="B85" i="5"/>
  <c r="K14" i="5"/>
  <c r="L14" i="5"/>
  <c r="C163" i="80"/>
  <c r="J89" i="9"/>
  <c r="H81" i="9"/>
  <c r="L54" i="5"/>
  <c r="H54" i="5"/>
  <c r="K54" i="5"/>
  <c r="D13" i="5"/>
  <c r="K76" i="5"/>
  <c r="L76" i="5"/>
  <c r="H76" i="5"/>
  <c r="L167" i="5"/>
  <c r="H167" i="5"/>
  <c r="D126" i="5"/>
  <c r="H126" i="5"/>
  <c r="D74" i="5"/>
  <c r="L126" i="5"/>
  <c r="D75" i="5"/>
  <c r="D83" i="5"/>
  <c r="L74" i="5"/>
  <c r="H74" i="5"/>
  <c r="K74" i="5"/>
  <c r="D85" i="5"/>
  <c r="G118" i="85"/>
  <c r="G115" i="85"/>
  <c r="G116" i="85"/>
  <c r="G117" i="85"/>
  <c r="E57" i="85"/>
  <c r="E64" i="85"/>
  <c r="E72" i="85"/>
  <c r="E62" i="85"/>
  <c r="E70" i="85"/>
  <c r="E71" i="85"/>
  <c r="E69" i="85"/>
  <c r="E66" i="85"/>
  <c r="E65" i="85"/>
  <c r="G71" i="85"/>
  <c r="G57" i="85"/>
  <c r="C74" i="85"/>
  <c r="F44" i="85"/>
  <c r="F22" i="85"/>
  <c r="D31" i="85"/>
  <c r="H21" i="79"/>
  <c r="E162" i="80"/>
  <c r="H163" i="80"/>
  <c r="D163" i="80"/>
  <c r="E163" i="80"/>
  <c r="F140" i="80"/>
  <c r="E140" i="80"/>
  <c r="E98" i="80"/>
  <c r="G101" i="80"/>
  <c r="G114" i="80"/>
  <c r="H89" i="80"/>
  <c r="G144" i="80"/>
  <c r="G151" i="80"/>
  <c r="G152" i="80"/>
  <c r="F90" i="80"/>
  <c r="F14" i="80"/>
  <c r="G64" i="95"/>
  <c r="G66" i="95"/>
  <c r="F64" i="95"/>
  <c r="E64" i="95"/>
  <c r="D64" i="95"/>
  <c r="D66" i="95"/>
  <c r="C64" i="95"/>
  <c r="C66" i="95"/>
  <c r="B64" i="95"/>
  <c r="B66" i="95"/>
  <c r="E66" i="95"/>
  <c r="F66" i="95"/>
  <c r="H66" i="95"/>
  <c r="E26" i="94"/>
  <c r="B26" i="94"/>
  <c r="L13" i="90"/>
  <c r="L39" i="90"/>
  <c r="M39" i="90"/>
  <c r="N35" i="90"/>
  <c r="K39" i="90"/>
  <c r="I39" i="90"/>
  <c r="N25" i="90"/>
  <c r="G13" i="90"/>
  <c r="G39" i="90"/>
  <c r="B13" i="90"/>
  <c r="B39" i="90"/>
  <c r="C13" i="90"/>
  <c r="C39" i="90"/>
  <c r="N14" i="90"/>
  <c r="G122" i="6"/>
  <c r="K79" i="6"/>
  <c r="I13" i="6"/>
  <c r="I182" i="6"/>
  <c r="J13" i="6"/>
  <c r="J182" i="6"/>
  <c r="G79" i="6"/>
  <c r="K65" i="6"/>
  <c r="C13" i="6"/>
  <c r="C182" i="6"/>
  <c r="H13" i="6"/>
  <c r="H182" i="6"/>
  <c r="D13" i="6"/>
  <c r="D182" i="6"/>
  <c r="G53" i="6"/>
  <c r="F142" i="6"/>
  <c r="F101" i="6"/>
  <c r="F55" i="6"/>
  <c r="F14" i="6"/>
  <c r="F141" i="6"/>
  <c r="F95" i="6"/>
  <c r="F54" i="6"/>
  <c r="F13" i="6"/>
  <c r="F149" i="6"/>
  <c r="F103" i="6"/>
  <c r="F62" i="6"/>
  <c r="F21" i="6"/>
  <c r="F29" i="6"/>
  <c r="F124" i="6"/>
  <c r="F99" i="6"/>
  <c r="F42" i="6"/>
  <c r="F170" i="6"/>
  <c r="F129" i="6"/>
  <c r="F88" i="6"/>
  <c r="F132" i="6"/>
  <c r="F18" i="6"/>
  <c r="F41" i="6"/>
  <c r="F64" i="6"/>
  <c r="F143" i="6"/>
  <c r="F36" i="6"/>
  <c r="F171" i="6"/>
  <c r="F32" i="6"/>
  <c r="F134" i="6"/>
  <c r="F76" i="6"/>
  <c r="F51" i="6"/>
  <c r="F181" i="6"/>
  <c r="F90" i="6"/>
  <c r="F49" i="6"/>
  <c r="F177" i="6"/>
  <c r="F136" i="6"/>
  <c r="F20" i="6"/>
  <c r="F25" i="6"/>
  <c r="F80" i="6"/>
  <c r="F98" i="6"/>
  <c r="F162" i="6"/>
  <c r="F89" i="6"/>
  <c r="F121" i="6"/>
  <c r="F69" i="6"/>
  <c r="F67" i="6"/>
  <c r="F56" i="6"/>
  <c r="F139" i="6"/>
  <c r="F169" i="6"/>
  <c r="F15" i="6"/>
  <c r="F105" i="6"/>
  <c r="F44" i="6"/>
  <c r="F58" i="6"/>
  <c r="F104" i="6"/>
  <c r="F66" i="6"/>
  <c r="F91" i="6"/>
  <c r="F144" i="6"/>
  <c r="F34" i="6"/>
  <c r="F174" i="6"/>
  <c r="F133" i="6"/>
  <c r="F87" i="6"/>
  <c r="F46" i="6"/>
  <c r="F173" i="6"/>
  <c r="F127" i="6"/>
  <c r="F86" i="6"/>
  <c r="F45" i="6"/>
  <c r="F176" i="6"/>
  <c r="F135" i="6"/>
  <c r="F94" i="6"/>
  <c r="F53" i="6"/>
  <c r="F157" i="6"/>
  <c r="F28" i="6"/>
  <c r="F156" i="6"/>
  <c r="F131" i="6"/>
  <c r="F74" i="6"/>
  <c r="F33" i="6"/>
  <c r="F161" i="6"/>
  <c r="F120" i="6"/>
  <c r="F43" i="6"/>
  <c r="F50" i="6"/>
  <c r="F73" i="6"/>
  <c r="F96" i="6"/>
  <c r="F102" i="6"/>
  <c r="F100" i="6"/>
  <c r="F82" i="6"/>
  <c r="F128" i="6"/>
  <c r="F93" i="6"/>
  <c r="F108" i="6"/>
  <c r="F83" i="6"/>
  <c r="F122" i="6"/>
  <c r="F81" i="6"/>
  <c r="F40" i="6"/>
  <c r="F168" i="6"/>
  <c r="F148" i="6"/>
  <c r="F153" i="6"/>
  <c r="F52" i="6"/>
  <c r="F57" i="6"/>
  <c r="F84" i="6"/>
  <c r="F48" i="6"/>
  <c r="F151" i="6"/>
  <c r="F110" i="6"/>
  <c r="F23" i="6"/>
  <c r="F150" i="6"/>
  <c r="F109" i="6"/>
  <c r="F63" i="6"/>
  <c r="F22" i="6"/>
  <c r="F158" i="6"/>
  <c r="F117" i="6"/>
  <c r="F71" i="6"/>
  <c r="F30" i="6"/>
  <c r="F70" i="6"/>
  <c r="F92" i="6"/>
  <c r="F164" i="6"/>
  <c r="F138" i="6"/>
  <c r="F97" i="6"/>
  <c r="F68" i="6"/>
  <c r="F146" i="6"/>
  <c r="F79" i="6"/>
  <c r="F107" i="6"/>
  <c r="F175" i="6"/>
  <c r="F19" i="6"/>
  <c r="F147" i="6"/>
  <c r="F145" i="6"/>
  <c r="F38" i="6"/>
  <c r="F155" i="6"/>
  <c r="F130" i="6"/>
  <c r="F165" i="6"/>
  <c r="F119" i="6"/>
  <c r="F78" i="6"/>
  <c r="F37" i="6"/>
  <c r="F159" i="6"/>
  <c r="F118" i="6"/>
  <c r="F77" i="6"/>
  <c r="F31" i="6"/>
  <c r="F167" i="6"/>
  <c r="F126" i="6"/>
  <c r="F85" i="6"/>
  <c r="F39" i="6"/>
  <c r="F111" i="6"/>
  <c r="F60" i="6"/>
  <c r="F35" i="6"/>
  <c r="F163" i="6"/>
  <c r="F106" i="6"/>
  <c r="F65" i="6"/>
  <c r="F24" i="6"/>
  <c r="F152" i="6"/>
  <c r="F75" i="6"/>
  <c r="F114" i="6"/>
  <c r="F137" i="6"/>
  <c r="F160" i="6"/>
  <c r="F61" i="6"/>
  <c r="F172" i="6"/>
  <c r="F178" i="6"/>
  <c r="F125" i="6"/>
  <c r="F47" i="6"/>
  <c r="F140" i="6"/>
  <c r="F115" i="6"/>
  <c r="F26" i="6"/>
  <c r="F154" i="6"/>
  <c r="F113" i="6"/>
  <c r="F72" i="6"/>
  <c r="F166" i="6"/>
  <c r="F123" i="6"/>
  <c r="F112" i="6"/>
  <c r="F27" i="6"/>
  <c r="F16" i="6"/>
  <c r="F59" i="6"/>
  <c r="F116" i="6"/>
  <c r="F17" i="6"/>
  <c r="K94" i="5"/>
  <c r="J94" i="5"/>
  <c r="J108" i="5"/>
  <c r="J116" i="5"/>
  <c r="J118" i="5"/>
  <c r="H94" i="5"/>
  <c r="H108" i="5"/>
  <c r="H116" i="5"/>
  <c r="H118" i="5"/>
  <c r="G94" i="5"/>
  <c r="G108" i="5"/>
  <c r="G116" i="5"/>
  <c r="E94" i="5"/>
  <c r="E108" i="5"/>
  <c r="E116" i="5"/>
  <c r="E118" i="5"/>
  <c r="F94" i="5"/>
  <c r="D94" i="5"/>
  <c r="D108" i="5"/>
  <c r="D116" i="5"/>
  <c r="D118" i="5"/>
  <c r="I95" i="5"/>
  <c r="I94" i="5"/>
  <c r="C116" i="5"/>
  <c r="C118" i="5"/>
  <c r="F14" i="5"/>
  <c r="F13" i="5"/>
  <c r="L13" i="5"/>
  <c r="I75" i="5"/>
  <c r="I83" i="5"/>
  <c r="I85" i="5"/>
  <c r="L85" i="5"/>
  <c r="K13" i="5"/>
  <c r="E76" i="85"/>
  <c r="F31" i="85"/>
  <c r="E78" i="85"/>
  <c r="G140" i="80"/>
  <c r="F163" i="80"/>
  <c r="G163" i="80"/>
  <c r="F56" i="80"/>
  <c r="H14" i="80"/>
  <c r="N39" i="90"/>
  <c r="N13" i="90"/>
  <c r="G13" i="6"/>
  <c r="G182" i="6"/>
  <c r="K13" i="6"/>
  <c r="K182" i="6"/>
  <c r="F182" i="6"/>
  <c r="I108" i="5"/>
  <c r="I116" i="5"/>
  <c r="F108" i="5"/>
  <c r="F116" i="5"/>
  <c r="H14" i="5"/>
  <c r="L75" i="5"/>
  <c r="L83" i="5"/>
  <c r="F75" i="5"/>
  <c r="F83" i="5"/>
  <c r="F85" i="5"/>
  <c r="H13" i="5"/>
  <c r="G153" i="80"/>
  <c r="F122" i="80"/>
  <c r="H122" i="80"/>
  <c r="H56" i="80"/>
</calcChain>
</file>

<file path=xl/sharedStrings.xml><?xml version="1.0" encoding="utf-8"?>
<sst xmlns="http://schemas.openxmlformats.org/spreadsheetml/2006/main" count="1665" uniqueCount="1072">
  <si>
    <t>¹ Essa linha apresentará valor somente no Relatório Resumido da Execução Orçamentária do último bimestre do exercício.</t>
  </si>
  <si>
    <t xml:space="preserve">        Dívida Mobiliária</t>
  </si>
  <si>
    <t xml:space="preserve">        Outras Dívidas</t>
  </si>
  <si>
    <t xml:space="preserve">    Amortização da Dívida Interna</t>
  </si>
  <si>
    <t xml:space="preserve">    Amortização da Dívida Externa</t>
  </si>
  <si>
    <t>INSCRITAS EM RESTOS A</t>
  </si>
  <si>
    <t>PAGAR NÃO PROCESSADOS</t>
  </si>
  <si>
    <t>RREO - Anexo XVIII (LRF, Art. 48)</t>
  </si>
  <si>
    <t>a Pagar</t>
  </si>
  <si>
    <t xml:space="preserve">    Receitas Previdenciárias (IV)</t>
  </si>
  <si>
    <t xml:space="preserve">    Despesas Previdenciárias (V)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</si>
  <si>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</si>
  <si>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</si>
  <si>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</si>
  <si>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</si>
  <si>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</si>
  <si>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</si>
  <si>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</si>
  <si>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</si>
  <si>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</si>
  <si>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</si>
  <si>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</si>
  <si>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</si>
  <si>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</si>
  <si>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</si>
  <si>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</si>
  <si>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</si>
  <si>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</si>
  <si>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de Transformação</t>
  </si>
  <si>
    <t xml:space="preserve">            Receita da Indústria de Construção</t>
  </si>
  <si>
    <t xml:space="preserve">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</si>
  <si>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</si>
  <si>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</si>
  <si>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</si>
  <si>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</si>
  <si>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</si>
  <si>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</si>
  <si>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</si>
  <si>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</si>
  <si>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</si>
  <si>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</si>
  <si>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</si>
  <si>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</si>
  <si>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</si>
  <si>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</si>
  <si>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</si>
  <si>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</si>
  <si>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</si>
  <si>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</si>
  <si>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</si>
  <si>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</si>
  <si>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</si>
  <si>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</si>
  <si>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</si>
  <si>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</si>
  <si>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</si>
  <si>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</si>
  <si>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 xml:space="preserve">            Receitas Correntes Diversas</t>
  </si>
  <si>
    <t xml:space="preserve">        Mobiliária</t>
  </si>
  <si>
    <t xml:space="preserve">        Contratual</t>
  </si>
  <si>
    <t>SUBTOTAL COM REFINANCIAMENTO (V) = (III + IV)</t>
  </si>
  <si>
    <t>SALDOS DE EXERCÍCIOS ANTERIORES
(UTILIZADOS PARA CRÉDITOS ADICIONAIS)</t>
  </si>
  <si>
    <t>(b/total b)</t>
  </si>
  <si>
    <t xml:space="preserve">            Demais Despesas Previdenciárias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</si>
  <si>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</si>
  <si>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</si>
  <si>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</si>
  <si>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</si>
  <si>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</si>
  <si>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</si>
  <si>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</si>
  <si>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</si>
  <si>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 xml:space="preserve">  Créditos Adicionais</t>
  </si>
  <si>
    <t>RECEITAS E DESPESAS DOS REGIMES DE PREVIDÊNCIA</t>
  </si>
  <si>
    <t xml:space="preserve">    Receitas Previdenciárias Realizadas(I)</t>
  </si>
  <si>
    <t xml:space="preserve">    Despesas Previdenciárias Liquidadas(II)</t>
  </si>
  <si>
    <t xml:space="preserve">    Receitas Previdenciárias Realizadas(IV)</t>
  </si>
  <si>
    <t xml:space="preserve">    Despesas Previdenciárias Liquidadas(V)</t>
  </si>
  <si>
    <t>RESTOS A PAGAR A PAGAR POR PODER E MINISTÉRIO PÚBLICO</t>
  </si>
  <si>
    <t>Mínimo Anual de &lt;18% / 25%&gt; das Receitas de Impostos na Manutenção e Desenvolvimento do Ensino</t>
  </si>
  <si>
    <t>DESPESAS COM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</si>
  <si>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</si>
  <si>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</si>
  <si>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</si>
  <si>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Valor Apurado no Exercício Corrente</t>
  </si>
  <si>
    <t>DESPESAS DE CARÁTER CONTINUADO DERIVADAS DE  PPP</t>
  </si>
  <si>
    <t>RECEITAS (INTRA-ORÇAMENTÁRIAS) (II)</t>
  </si>
  <si>
    <t>SUBTOTAL DAS RECEITAS (III) = (I + II)</t>
  </si>
  <si>
    <t>DÉFICIT (VI)</t>
  </si>
  <si>
    <t>TOTAL (VII) = (V + VI)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</si>
  <si>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</si>
  <si>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</si>
  <si>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</si>
  <si>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</si>
  <si>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</si>
  <si>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</si>
  <si>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</si>
  <si>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</si>
  <si>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</si>
  <si>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</si>
  <si>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</si>
  <si>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</si>
  <si>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SUBTOTAL C/ REFINANCIAMENTO (XII) = (X + XI)</t>
  </si>
  <si>
    <t>SUPERÁVIT (XIII)</t>
  </si>
  <si>
    <t>TOTAL (XIV) = (XII + XIII)</t>
  </si>
  <si>
    <t>RESTOS A PAGAR (EXCETO INTRA-ORÇAMENTÁRIOS) (I)</t>
  </si>
  <si>
    <t>RESTOS A PAGAR (INTRA-ORÇAMENTÁRIOS) (II)</t>
  </si>
  <si>
    <t xml:space="preserve">    Resultado Previdenciário (III) = (I - II)</t>
  </si>
  <si>
    <t xml:space="preserve">    Resultado Previdenciário (VI) = (IV - V)</t>
  </si>
  <si>
    <t>RELATÓRIO RESUMIDO DA EXECUÇÃO ORÇAMENTÁRIA</t>
  </si>
  <si>
    <t>BALANÇO ORÇAMENTÁRIO</t>
  </si>
  <si>
    <t>ORÇAMENTOS FISCAL E DA SEGURIDADE SOCIAL</t>
  </si>
  <si>
    <t>PREVISÃO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</si>
  <si>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</si>
  <si>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</si>
  <si>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</si>
  <si>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</si>
  <si>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</si>
  <si>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</si>
  <si>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</si>
  <si>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</si>
  <si>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</si>
  <si>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</si>
  <si>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 xml:space="preserve">            Compensações Financeiras</t>
  </si>
  <si>
    <t>Tabela 3 - Demonstrativo da Receita Corrente Líquida</t>
  </si>
  <si>
    <t>Tabela 2 - Demonstrativo da Execução das Despesas por Função/Subfunção</t>
  </si>
  <si>
    <t>Tabela 1 - Balanço Orçamentário</t>
  </si>
  <si>
    <t xml:space="preserve">        Alienação de Bens, Direitos e Ativos</t>
  </si>
  <si>
    <t>PREVISÃO ORÇAMENTÁRIA</t>
  </si>
  <si>
    <t>CAIXA</t>
  </si>
  <si>
    <t>BANCOS CONTA MOVIMENTO</t>
  </si>
  <si>
    <t>INVESTIMENTOS</t>
  </si>
  <si>
    <t>OUTROS BENS E DIREITOS</t>
  </si>
  <si>
    <t>DEMONSTRATIVO DAS RECEITAS E DESPESAS PREVIDENCIÁRIAS DO REGIME PRÓPRIO DE PREVIDÊNCIA DOS SERVIDORES</t>
  </si>
  <si>
    <t xml:space="preserve">        Receita de Contribuições dos Segurados</t>
  </si>
  <si>
    <t xml:space="preserve">                Ativo </t>
  </si>
  <si>
    <t xml:space="preserve">                Inativo </t>
  </si>
  <si>
    <t xml:space="preserve">                Pensionista </t>
  </si>
  <si>
    <t xml:space="preserve">                Ativo</t>
  </si>
  <si>
    <t xml:space="preserve">                Inativo</t>
  </si>
  <si>
    <t xml:space="preserve">            Demais Receitas Correntes</t>
  </si>
  <si>
    <t>TOTAL DAS RECEITAS PREVIDENCIÁRIAS RPPS - (III) = (I + II)</t>
  </si>
  <si>
    <t>DESPESAS PREVIDENCIÁRIAS - RPPS (EXCETO INTRA-ORÇAMENTÁRIAS) (IV)</t>
  </si>
  <si>
    <t xml:space="preserve">    PREVIDÊNCIA</t>
  </si>
  <si>
    <t>DESPESAS PREVIDENCIÁRIAS - RPPS (INTRA-ORÇAMENTÁRIAS) (V)</t>
  </si>
  <si>
    <t>TOTAL DAS DESPESAS PREVIDENCIÁRIAS RPPS (VI) = (IV + V)</t>
  </si>
  <si>
    <t>RESULTADO PREVIDENCIÁRIO (VII) = (III – VI)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</si>
  <si>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</si>
  <si>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</si>
  <si>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</si>
  <si>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</si>
  <si>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</si>
  <si>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</si>
  <si>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</si>
  <si>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</si>
  <si>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APORTES DE RECURSOS PARA O REGIME PRÓPRIO
DE PREVIDÊNCIA DO SERVIDOR</t>
  </si>
  <si>
    <t>RESERVA ORÇAMENTÁRIA DO RPPS</t>
  </si>
  <si>
    <t>RECEITAS INTRA-ORÇAMENTÁRIAS - RPPS</t>
  </si>
  <si>
    <t xml:space="preserve">        Patronal</t>
  </si>
  <si>
    <t xml:space="preserve">        Para Cobertura de Déficit Atuarial</t>
  </si>
  <si>
    <t xml:space="preserve">        Em Regime de Débitos e Parcelamentos</t>
  </si>
  <si>
    <t>RECEITAS CORRENTES (VIII)</t>
  </si>
  <si>
    <t>RECEITAS DE CAPITAL (IX)</t>
  </si>
  <si>
    <t>DESPESAS INTRA-ORÇAMENTÁRIAS - RPPS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</si>
  <si>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</si>
  <si>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</si>
  <si>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SALDO FINANCEIRO</t>
  </si>
  <si>
    <t xml:space="preserve"> DO EXERCÍCIO</t>
  </si>
  <si>
    <t xml:space="preserve">DEMONSTRATIVO DA PROJEÇÃO ATUARIAL DO REGIME PRÓPRIO DE PREVIDÊNCIA DOS SERVIDORES </t>
  </si>
  <si>
    <t>APLICAÇÃO DOS RECURSOS DA ALIENAÇÃO DE ATIVOS (II)</t>
  </si>
  <si>
    <t>VALOR (III)</t>
  </si>
  <si>
    <t>(c)</t>
  </si>
  <si>
    <t>(c/a)</t>
  </si>
  <si>
    <t>(a-c)</t>
  </si>
  <si>
    <t xml:space="preserve">        Outras Receitas de Contribuições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</si>
  <si>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</si>
  <si>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</si>
  <si>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</si>
  <si>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</si>
  <si>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</si>
  <si>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</si>
  <si>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</si>
  <si>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(g)</t>
  </si>
  <si>
    <t>(h)</t>
  </si>
  <si>
    <t>DESPESAS CORRENTES</t>
  </si>
  <si>
    <t>DESPESAS DE CAPITAL</t>
  </si>
  <si>
    <t>DEMONSTRATIVO DA EXECUÇÃO DAS DESPESAS POR FUNÇÃO/SUBFUNÇÃO</t>
  </si>
  <si>
    <t>FUNÇÃO/SUBFUNÇÃO</t>
  </si>
  <si>
    <t>TOTAL</t>
  </si>
  <si>
    <t>DEMONSTRATIVO DA RECEITA CORRENTE LÍQUIDA</t>
  </si>
  <si>
    <t>EVOLUÇÃO DA RECEITA REALIZADA NOS ÚLTIMOS 12 MESES</t>
  </si>
  <si>
    <t>ESPECIFICAÇÃO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</si>
  <si>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</si>
  <si>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</si>
  <si>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</si>
  <si>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</si>
  <si>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</si>
  <si>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</si>
  <si>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Transferências Correntes</t>
  </si>
  <si>
    <t xml:space="preserve">    Outras Receitas Correntes</t>
  </si>
  <si>
    <t>DEDUÇÕES (II)</t>
  </si>
  <si>
    <t xml:space="preserve">    Receita de Serviços</t>
  </si>
  <si>
    <t>ORÇAMENTO DA SEGURIDADE SOCIAL</t>
  </si>
  <si>
    <t>RECEITAS DO ENSINO</t>
  </si>
  <si>
    <t>(c) = (b/a)x100</t>
  </si>
  <si>
    <t>1- RECEITA DE IMPOSTOS</t>
  </si>
  <si>
    <t>FUNDEB</t>
  </si>
  <si>
    <t>RECEITAS DO FUNDEB</t>
  </si>
  <si>
    <t>DESPESAS DO FUNDEB</t>
  </si>
  <si>
    <t>(f) = (e/d)x100</t>
  </si>
  <si>
    <t>RESTOS A PAGAR INSCRITOS COM DISPONIBILIDADE FINANCEIRA
DE RECURSOS DE IMPOSTOS VINCULADOS AO ENSINO</t>
  </si>
  <si>
    <t>SALDO ATÉ O BIMESTRE</t>
  </si>
  <si>
    <t>No bimestre</t>
  </si>
  <si>
    <t>SALDO TOTAL</t>
  </si>
  <si>
    <t>(c) = (a + b)</t>
  </si>
  <si>
    <t xml:space="preserve">
ESPECIFICAÇÃO</t>
  </si>
  <si>
    <t>REGISTROS EFETUADOS EM &lt;EXERCÍCIO&gt;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</si>
  <si>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</si>
  <si>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</si>
  <si>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</si>
  <si>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</si>
  <si>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</si>
  <si>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</si>
  <si>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</si>
  <si>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</si>
  <si>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</si>
  <si>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</si>
  <si>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</si>
  <si>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</si>
  <si>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</si>
  <si>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</si>
  <si>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</si>
  <si>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</si>
  <si>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</si>
  <si>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>DESPESAS DE PPP</t>
  </si>
  <si>
    <t>Do Ente Federado</t>
  </si>
  <si>
    <t>Das Estatais Não-Dependentes</t>
  </si>
  <si>
    <t>Nota:</t>
  </si>
  <si>
    <t>DEMONSTRATIVO DAS PARCERIAS PÚBLICO-PRIVADAS</t>
  </si>
  <si>
    <t>Até o bimestre</t>
  </si>
  <si>
    <t xml:space="preserve">SALDO TOTAL EM </t>
  </si>
  <si>
    <t>31 DE DEZEMBRO DO</t>
  </si>
  <si>
    <t>(EC)</t>
  </si>
  <si>
    <t>CORRENTE</t>
  </si>
  <si>
    <t xml:space="preserve">EXERCÍCIO </t>
  </si>
  <si>
    <t>ANTERIOR</t>
  </si>
  <si>
    <t>Até o Bimestre/</t>
  </si>
  <si>
    <t>&lt;Exercício&gt;</t>
  </si>
  <si>
    <t xml:space="preserve">        Pessoal Civil</t>
  </si>
  <si>
    <t xml:space="preserve">        Pessoal Militar</t>
  </si>
  <si>
    <t xml:space="preserve">    Alienação de Bens</t>
  </si>
  <si>
    <t xml:space="preserve">    Outras Receitas de Capital</t>
  </si>
  <si>
    <t xml:space="preserve">    Despesas Correntes</t>
  </si>
  <si>
    <t xml:space="preserve">    Despesas de Capital</t>
  </si>
  <si>
    <t xml:space="preserve">    Pessoal e Encargos Sociais</t>
  </si>
  <si>
    <t xml:space="preserve">    Outras Despesas Correntes</t>
  </si>
  <si>
    <t>PERÍODO DE REFERÊNCIA</t>
  </si>
  <si>
    <t>VALOR</t>
  </si>
  <si>
    <t xml:space="preserve">Total das Despesas / RCL (%) </t>
  </si>
  <si>
    <t>DEMONSTRATIVO DOS RESTOS A PAGAR POR PODER E ÓRGÃO</t>
  </si>
  <si>
    <t>Inscritos</t>
  </si>
  <si>
    <t>PODER/ÓRGÃO</t>
  </si>
  <si>
    <t>Cancelados</t>
  </si>
  <si>
    <t>Pagos</t>
  </si>
  <si>
    <t>DESPESAS (EXCETO INTRA-ORÇAMENTÁRIAS) (I)</t>
  </si>
  <si>
    <t>DESPESAS (INTRA-ORÇAMENTÁRIAS) (II)</t>
  </si>
  <si>
    <t>TOTAL (III) = (I + II)</t>
  </si>
  <si>
    <t xml:space="preserve">    Compensação Financ. entre Regimes Previdência</t>
  </si>
  <si>
    <t>(b/a) x 100</t>
  </si>
  <si>
    <t>(d/c) x 100</t>
  </si>
  <si>
    <t xml:space="preserve">    Dedução de Receita para Formação do FUNDEB</t>
  </si>
  <si>
    <t xml:space="preserve">        Receita de Serviços</t>
  </si>
  <si>
    <t xml:space="preserve">            Compensação Previdenciária do RGPS para o RPPS</t>
  </si>
  <si>
    <t xml:space="preserve">        Amortização de Empréstimos</t>
  </si>
  <si>
    <t xml:space="preserve">            Compensação Previdenciária do RPPS para o RGPS</t>
  </si>
  <si>
    <t xml:space="preserve">    Amortização de Empréstimos</t>
  </si>
  <si>
    <t>RECEITAS PREVIDENCIÁRIAS - RPPS (INTRA-ORÇAMENTÁRIAS) (II)</t>
  </si>
  <si>
    <t>MINISTÉRIO PÚBLICO</t>
  </si>
  <si>
    <t>DEMONSTRATIVO DAS RECEITAS E DESPESAS COM MANUTENÇÃO E DESENVOLVIMENTO DO ENSINO - MDE</t>
  </si>
  <si>
    <t>Outras Subfunções</t>
  </si>
  <si>
    <t>(f)</t>
  </si>
  <si>
    <t>LIQUIDADAS</t>
  </si>
  <si>
    <t>RECEITA CORRENTE LÍQUIDA (III) = (I - II)</t>
  </si>
  <si>
    <t>DEMONSTRATIVO DAS RECEITAS DE OPERAÇÕES DE CRÉDITO E DESPESAS DE CAPITAL</t>
  </si>
  <si>
    <t>DESPESA DE CAPITAL LÍQUIDA (II)</t>
  </si>
  <si>
    <t>EXERCÍCIO</t>
  </si>
  <si>
    <t>DEMONSTRATIVO DA RECEITA DE ALIENAÇÃO DE ATIVOS E APLICAÇÃO DOS RECURSOS</t>
  </si>
  <si>
    <t>PREVISÃO ATUALIZADA</t>
  </si>
  <si>
    <t>SALDO A REALIZAR</t>
  </si>
  <si>
    <t>DOTAÇÃO ATUALIZADA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</si>
  <si>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</si>
  <si>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</si>
  <si>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</si>
  <si>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</si>
  <si>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</si>
  <si>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</si>
  <si>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ATUAL</t>
  </si>
  <si>
    <t>SALDO FINANCEIRO A APLICAR</t>
  </si>
  <si>
    <t>DESPESAS COM SAÚDE</t>
  </si>
  <si>
    <t>(Por Grupo de Natureza da Despesa)</t>
  </si>
  <si>
    <t xml:space="preserve">    Juros e Encargos da Dívida</t>
  </si>
  <si>
    <t xml:space="preserve">    Investimentos </t>
  </si>
  <si>
    <t xml:space="preserve">    Inversões Financeiras</t>
  </si>
  <si>
    <t xml:space="preserve">    Amortização da Dívida</t>
  </si>
  <si>
    <t>DESPESAS COM AÇÕES E SERVIÇOS PÚBLICOS DE SAÚDE</t>
  </si>
  <si>
    <t>(Por Subfunção)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</si>
  <si>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</si>
  <si>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</si>
  <si>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</si>
  <si>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</si>
  <si>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</si>
  <si>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</si>
  <si>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</t>
  </si>
  <si>
    <t>DEMONSTRATIVO SIMPLIFICADO DO RELATÓRIO RESUMIDO DA EXECUÇÃO ORÇAMENTÁRIA</t>
  </si>
  <si>
    <t>Despesas Empenhadas</t>
  </si>
  <si>
    <t>Despesas Liquidadas</t>
  </si>
  <si>
    <t>DESPESAS POR FUNÇÃO/SUBFUNÇÃO</t>
  </si>
  <si>
    <t>EXERCÍCIO ANTERIOR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</si>
  <si>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</si>
  <si>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</si>
  <si>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</si>
  <si>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</si>
  <si>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</si>
  <si>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</si>
  <si>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</si>
  <si>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</si>
  <si>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</si>
  <si>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TOTAL DAS DESPESAS</t>
  </si>
  <si>
    <t>RECEITA CORRENTE LÍQUIDA (RCL)</t>
  </si>
  <si>
    <t>TOTAL DAS DESPESAS / RCL (%)</t>
  </si>
  <si>
    <t>RECEITA CORRENTE LÍQUIDA - RCL</t>
  </si>
  <si>
    <t>Receita Corrente Líquida</t>
  </si>
  <si>
    <t>Regime Geral de Previdência Social</t>
  </si>
  <si>
    <t xml:space="preserve">    Receitas Previdenciárias (I)</t>
  </si>
  <si>
    <t xml:space="preserve">    Despesas Previdenciárias (II)</t>
  </si>
  <si>
    <t>Meta Fixada no</t>
  </si>
  <si>
    <t>Resultado Apurado</t>
  </si>
  <si>
    <t>% em Relação à Meta</t>
  </si>
  <si>
    <t>RESULTADOS NOMINAL E PRIMÁRIO</t>
  </si>
  <si>
    <t>Anexo de Metas</t>
  </si>
  <si>
    <t>Fiscais da LDO</t>
  </si>
  <si>
    <t>Resultado Nominal</t>
  </si>
  <si>
    <t>Resultado Primário</t>
  </si>
  <si>
    <t>Inscrição</t>
  </si>
  <si>
    <t>Cancelamento</t>
  </si>
  <si>
    <t xml:space="preserve">Saldo 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</si>
  <si>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</si>
  <si>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</si>
  <si>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</si>
  <si>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</si>
  <si>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</si>
  <si>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</si>
  <si>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Valor Apurado</t>
  </si>
  <si>
    <t>Limites Constitucionais Anuais</t>
  </si>
  <si>
    <t>% Mínimo a</t>
  </si>
  <si>
    <t xml:space="preserve">    LEGISLATIVA</t>
  </si>
  <si>
    <t xml:space="preserve">    JUDICIÁRIA</t>
  </si>
  <si>
    <t xml:space="preserve">    ESSENCIAL A JUSTIÇA</t>
  </si>
  <si>
    <t xml:space="preserve">RECEITAS </t>
  </si>
  <si>
    <t>PREVIDENCIÁRIAS</t>
  </si>
  <si>
    <t>RESULTADO</t>
  </si>
  <si>
    <t>PREVIDENCIÁRIO</t>
  </si>
  <si>
    <t>(c) = (a - b)</t>
  </si>
  <si>
    <t>(d) = (“d” exerc. Anterior) + (c)</t>
  </si>
  <si>
    <t>(c) = (a-b)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</si>
  <si>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</si>
  <si>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</si>
  <si>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</si>
  <si>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</si>
  <si>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</si>
  <si>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</si>
  <si>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</si>
  <si>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</si>
  <si>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</si>
  <si>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</si>
  <si>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</si>
  <si>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</si>
  <si>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</si>
  <si>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</si>
  <si>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</si>
  <si>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</si>
  <si>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</si>
  <si>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</si>
  <si>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</si>
  <si>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</si>
  <si>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</si>
  <si>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</si>
  <si>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</si>
  <si>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</si>
  <si>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</si>
  <si>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RECEITAS PREVIDENCIÁRIAS - RPPS (EXCETO INTRA-ORÇAMENTÁRIAS) (I)</t>
  </si>
  <si>
    <t xml:space="preserve">            Pessoal Civil</t>
  </si>
  <si>
    <t xml:space="preserve">            Pessoal Militar</t>
  </si>
  <si>
    <t xml:space="preserve">        Outras Receitas Correntes</t>
  </si>
  <si>
    <t xml:space="preserve">        Outras Receitas de Capital</t>
  </si>
  <si>
    <t xml:space="preserve">        Despesas Correntes</t>
  </si>
  <si>
    <t xml:space="preserve">        Despesas de Capital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</si>
  <si>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</si>
  <si>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</si>
  <si>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</si>
  <si>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    Reformas</t>
  </si>
  <si>
    <t xml:space="preserve">       Outras Despesas Previdenciárias</t>
  </si>
  <si>
    <t>% Aplicado Até o Bimestre</t>
  </si>
  <si>
    <t>Aplicar no Exercício</t>
  </si>
  <si>
    <t>RECEITAS DE OPERAÇÕES DE CRÉDITO E DESPESAS DE CAPITAL</t>
  </si>
  <si>
    <t>Valor Apurado Até o Bimestre</t>
  </si>
  <si>
    <t>Saldo a Realizar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</si>
  <si>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</si>
  <si>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</si>
  <si>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</si>
  <si>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</si>
  <si>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</si>
  <si>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</si>
  <si>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</si>
  <si>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RECEITA DA ALIENAÇÃO DE ATIVOS E APLICAÇÃO DOS RECURSOS</t>
  </si>
  <si>
    <t>Receita de Capital Resultante da Alienação de Ativos</t>
  </si>
  <si>
    <t>Aplicação dos Recursos da Alienação de Ativos</t>
  </si>
  <si>
    <t>Valor apurado</t>
  </si>
  <si>
    <t>Limite Constitucional Anual</t>
  </si>
  <si>
    <t xml:space="preserve">    Operações de Crédito Internas</t>
  </si>
  <si>
    <t xml:space="preserve">    Operações de Crédito Externas</t>
  </si>
  <si>
    <t xml:space="preserve">        Receita Patrimonial</t>
  </si>
  <si>
    <t>RESTOS A PAGAR NÃO PROCESSADOS</t>
  </si>
  <si>
    <t xml:space="preserve">  Previsão Inicial </t>
  </si>
  <si>
    <t xml:space="preserve">  Previsão Atualizada </t>
  </si>
  <si>
    <t xml:space="preserve">Regime Próprio de Previdência dos Servidores </t>
  </si>
  <si>
    <t>RECEITA RESULTANTE DE IMPOSTOS (caput do art. 212 da Constituição)</t>
  </si>
  <si>
    <t xml:space="preserve">        1.4.5- (–) Deduções da Receita do IRRF</t>
  </si>
  <si>
    <t xml:space="preserve">2- RECEITA DE TRANSFERÊNCIAS CONSTITUCIONAIS E LEGAIS </t>
  </si>
  <si>
    <t>RECEITAS COM AÇÕES TÍPICAS DE MDE</t>
  </si>
  <si>
    <t>DESPESAS COM AÇÕES TÍPICAS DE MDE</t>
  </si>
  <si>
    <t>DEDUÇÕES CONSIDERADAS PARA FINS DE LIMITE CONSTITUCIONAL</t>
  </si>
  <si>
    <t>OUTRAS INFORMAÇÕES PARA CONTROLE</t>
  </si>
  <si>
    <t>(c) = (a – b)</t>
  </si>
  <si>
    <t>INSCRITAS EM RESTOS A PAGAR NÃO PROCESSADOS</t>
  </si>
  <si>
    <t>(-) Incentivos Fiscais a Contribuinte</t>
  </si>
  <si>
    <t>(-) Incentivos Fiscais a Contribuinte por</t>
  </si>
  <si>
    <t xml:space="preserve">     Instituições Financeiras</t>
  </si>
  <si>
    <t xml:space="preserve">RESULTADO PARA APURAÇÃO DA </t>
  </si>
  <si>
    <t>REGRA DE OURO (III) = (I – II)</t>
  </si>
  <si>
    <t xml:space="preserve">Notas: </t>
  </si>
  <si>
    <t>Saldo não realizado</t>
  </si>
  <si>
    <t>(j)</t>
  </si>
  <si>
    <t>(k)</t>
  </si>
  <si>
    <t>RECEITAS DE OPERAÇÕES DE CRÉDITO VINCULADAS À SAÚDE</t>
  </si>
  <si>
    <t>(i)</t>
  </si>
  <si>
    <t xml:space="preserve">    Reabertura de Créditos Adicionais</t>
  </si>
  <si>
    <t xml:space="preserve">    Superávit Financeiro</t>
  </si>
  <si>
    <t>TRANSFERÊNCIA DE RECURSOS DO SISTEMA ÚNICO DE SAÚDE-SUS</t>
  </si>
  <si>
    <t xml:space="preserve">            Contribuição de Intervenção no Domínio Econômico</t>
  </si>
  <si>
    <t xml:space="preserve">            Contribuição de Iluminação Pública</t>
  </si>
  <si>
    <t>RREO - Anexo 1 (LRF, Art. 52, inciso I, alíneas "a" e "b" do inciso II e §1º)</t>
  </si>
  <si>
    <t>RECEITAS (EXCETO INTRA-ORÇAMENTÁRIAS) (I)</t>
  </si>
  <si>
    <t>OPERAÇÕES DE CRÉDITO / REFINANCIAMENTO  (IV)</t>
  </si>
  <si>
    <t>DESPESAS (EXCETO INTRA-ORÇAMENTÁRIAS) (VIII)</t>
  </si>
  <si>
    <t>AMORTIZAÇÃO DA DÍV. / REFINANCIAMENTO (XI)</t>
  </si>
  <si>
    <t>RREO - Anexo 2 (LRF, Art. 52, inciso II, alínea "c")</t>
  </si>
  <si>
    <t>RREO - Anexo 3 (LRF, Art. 53, inciso I)</t>
  </si>
  <si>
    <t xml:space="preserve">    Contrib. do Servidor para o Plano de Previdência </t>
  </si>
  <si>
    <t>RREO - Anexo 4 (LRF, Art. 53, inciso II)</t>
  </si>
  <si>
    <t>Tabela 4.1 - Demonstrativo das Receitas e Despesas Previdenciárias do Regime Próprio de Previdência dos Servidores</t>
  </si>
  <si>
    <t>Tabela 7 - Demonstrativo dos Restos a Pagar por Poder e Órgão</t>
  </si>
  <si>
    <t>RREO - ANEXO 7 (LRF, art. 53, inciso V)</t>
  </si>
  <si>
    <t>DESPESA COM MDE EXECUTADA EM CONSÓRCIOS PÚBLICOS</t>
  </si>
  <si>
    <t>VALORES TRANSFERIDOS POR CONTRATO DE RATEIO</t>
  </si>
  <si>
    <t>EDUCAÇÃO INFANTIL (I)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</si>
  <si>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</si>
  <si>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</si>
  <si>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</si>
  <si>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</si>
  <si>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</si>
  <si>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</si>
  <si>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</si>
  <si>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</si>
  <si>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</si>
  <si>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</si>
  <si>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</si>
  <si>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</si>
  <si>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</si>
  <si>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DESPESAS COM AÇÕES TÍPICAS DE MDE EXECUTADAS EM CONSÓRCIO PÚBLICO
&lt;NOME DO CONSÓRCIO PÚBLICO&gt;</t>
  </si>
  <si>
    <t>Tabela 9 – Demonstrativo das Receitas de Operações de Crédito e Despesas de Capital</t>
  </si>
  <si>
    <t xml:space="preserve"> RREO – ANEXO 9 (LRF, art.53, § 1º, inciso I) </t>
  </si>
  <si>
    <t>SALDO NÃO EXECUTADO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</si>
  <si>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</si>
  <si>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</si>
  <si>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Receita da Indústria Extrativa Mineral</t>
  </si>
  <si>
    <t xml:space="preserve">            Receita Decorrentes de Aportes Periódicos para Amortização de Déficit Atuarial do RPPS</t>
  </si>
  <si>
    <t>Tabela 8.4 – Demonstrativo da Despesa com Manutenção e Desenvolvimento do Ensino – MDE Executada em Consórcio Público</t>
  </si>
  <si>
    <t>RREO – ANEXO 11 (LRF, art. 53, § 1º, inciso III )</t>
  </si>
  <si>
    <t>RREO – ANEXO 10 (LRF, art. 53, § 1º, inciso II)</t>
  </si>
  <si>
    <t xml:space="preserve">Tabela 10.1 - Demonstrativo da Projeção Atuarial do Regime Próprio de Previdência dos Servidores </t>
  </si>
  <si>
    <t>Tabela 11 - Demonstrativo da Receita de Alienação de Ativos e Aplicação dos Recursos</t>
  </si>
  <si>
    <t>Tabela 13 - Demonstrativo das Parcerias Público Privadas</t>
  </si>
  <si>
    <t>RREO - Anexo 13 (Lei nº 11.079, de 30.12.2004, arts. 22, 25 e 28)</t>
  </si>
  <si>
    <t>Tabela 14 - Demonstrativo Simplificado do Relatório Resumido da Execução Orçamentária</t>
  </si>
  <si>
    <t>(c/a) x 100</t>
  </si>
  <si>
    <t>TOTAL DAS DESPESAS COM SAÚDE (I)</t>
  </si>
  <si>
    <t>DESPESAS COM SAÚDE NÃO COMPUTADAS PARA FINS DE APURAÇÃO DO PERCENTUAL MÍNIMO</t>
  </si>
  <si>
    <t>DESPESAS COM INATIVOS E PENSIONISTAS</t>
  </si>
  <si>
    <t>DESPESA COM ASSISTÊNCIA À SAÚDE QUE NÃO ATENDE AO PRINCÍPIO DE ACESSO UNIVERSAL</t>
  </si>
  <si>
    <t xml:space="preserve">   Recursos de Operações de Crédito</t>
  </si>
  <si>
    <t xml:space="preserve">   Outros Recursos</t>
  </si>
  <si>
    <t>OUTRAS AÇÕES E SERVIÇOS NÃO COMPUTADOS</t>
  </si>
  <si>
    <t>TOTAL DAS DESPESAS COM SAÚDE NÃO COMPUTADAS  (II)</t>
  </si>
  <si>
    <t>PAGOS</t>
  </si>
  <si>
    <t>A PAGAR</t>
  </si>
  <si>
    <t>Inscritos em &lt;Exercício de Referência&gt;</t>
  </si>
  <si>
    <t>...</t>
  </si>
  <si>
    <t>Total</t>
  </si>
  <si>
    <t>CONTROLE DOS RESTOS A PAGAR CANCELADOS OU PRESCRITOS PARA FINS DE APLICAÇÃO DA DISPONIBILIDADE DE CAIXA CONFORME ARTIGO 24, § 1º e 2º</t>
  </si>
  <si>
    <t>Saldo Inicial</t>
  </si>
  <si>
    <t>Despesas custeadas no exercício de referência</t>
  </si>
  <si>
    <t>Saldo Final (Não Aplicado)</t>
  </si>
  <si>
    <t>Restos a Pagar Cancelados ou Prescritos em &lt;Exercício de Referência&gt;</t>
  </si>
  <si>
    <t>LIMITE NÃO CUMPRIDO</t>
  </si>
  <si>
    <t xml:space="preserve">Diferença de limite não cumprido em &lt;Exercício de Referência - 1&gt; </t>
  </si>
  <si>
    <t>Total (IX)</t>
  </si>
  <si>
    <t>(l)</t>
  </si>
  <si>
    <t>(l/total l) x 100</t>
  </si>
  <si>
    <t>(m)</t>
  </si>
  <si>
    <t>(m/total m) x 100</t>
  </si>
  <si>
    <t>DEMONSTRATIVO DAS RECEITAS E DESPESAS COM AÇÕES E SERVIÇOS PÚBLICOS DE SAÚDE</t>
  </si>
  <si>
    <t>RECEITAS PARA APURAÇÃO DA APLICAÇÃO EM AÇÕES E SERVIÇOS PÚBLICOS DE SAÚDE</t>
  </si>
  <si>
    <t xml:space="preserve">   Imposto de Renda Retido na Fonte - IRRF</t>
  </si>
  <si>
    <t>RECEITAS ADICIONAIS PARA FINANCIAMENTO DA SAÚDE</t>
  </si>
  <si>
    <t xml:space="preserve">   Provenientes da União</t>
  </si>
  <si>
    <t>TRANSFERÊNCIAS VOLUNTÁRIAS</t>
  </si>
  <si>
    <t>TOTAL RECEITAS ADICIONAIS PARA FINANCIAMENTO DA SAÚDE</t>
  </si>
  <si>
    <t>(f/e) x 100</t>
  </si>
  <si>
    <t>(g/e) x 100</t>
  </si>
  <si>
    <t xml:space="preserve">DESPESAS CUSTEADAS COM OUTROS RECURSOS </t>
  </si>
  <si>
    <t xml:space="preserve">   Recursos de Transferência do Sistema Único de Saúde - SUS</t>
  </si>
  <si>
    <t>RECEITA DE IMPOSTOS LÍQUIDA (I)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</si>
  <si>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</si>
  <si>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</si>
  <si>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</si>
  <si>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</si>
  <si>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</si>
  <si>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</si>
  <si>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</si>
  <si>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RREO – ANEXO  12 (LC 141/2012, art. 35)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</si>
  <si>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</si>
  <si>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</si>
  <si>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Ação Legislativa</t>
  </si>
  <si>
    <t>Controle Externo</t>
  </si>
  <si>
    <t>Demais Subfunções</t>
  </si>
  <si>
    <t>Ação Judiciária</t>
  </si>
  <si>
    <t>Defesa do Interesse Público no Processo Judiciário</t>
  </si>
  <si>
    <t>Defesa da Ordem Jurídica</t>
  </si>
  <si>
    <t>Representação Judicial e Extrajudicial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</si>
  <si>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</si>
  <si>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</si>
  <si>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</si>
  <si>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</si>
  <si>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</si>
  <si>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</si>
  <si>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</si>
  <si>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</si>
  <si>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</si>
  <si>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</si>
  <si>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</si>
  <si>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>Defesa Aérea</t>
  </si>
  <si>
    <t>Defesa Naval</t>
  </si>
  <si>
    <t>Defesa Terrestre</t>
  </si>
  <si>
    <t>Policiamento</t>
  </si>
  <si>
    <t>Defesa Civil</t>
  </si>
  <si>
    <t>Informação e Inteligência</t>
  </si>
  <si>
    <t>Relações Diplomáticas</t>
  </si>
  <si>
    <t>Cooperação Internacional</t>
  </si>
  <si>
    <t>Assistência ao Idoso</t>
  </si>
  <si>
    <t>Assistência ao Portador de Deficiência</t>
  </si>
  <si>
    <t>Assistência à Criança e ao Adolescente</t>
  </si>
  <si>
    <t>Assistência Comunitária</t>
  </si>
  <si>
    <t>Previdência Básica</t>
  </si>
  <si>
    <t>Previdência do Regime Estatutário</t>
  </si>
  <si>
    <t>Previdência Complementar</t>
  </si>
  <si>
    <t>Previdência Especial</t>
  </si>
  <si>
    <t>Proteção e Benefícios ao Trabalhador</t>
  </si>
  <si>
    <t>Relações de Trabalho</t>
  </si>
  <si>
    <t>Empregabilidade</t>
  </si>
  <si>
    <t>Fomento ao Trabalho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</si>
  <si>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</si>
  <si>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</si>
  <si>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</si>
  <si>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</si>
  <si>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</si>
  <si>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</si>
  <si>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</si>
  <si>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Patrimônio Histórico, Artístico e Arqueológico</t>
  </si>
  <si>
    <t>Difusão Cultural</t>
  </si>
  <si>
    <t>Custódia e Reintegração Social</t>
  </si>
  <si>
    <t>Direitos Individuais, Coletivos e Difusos</t>
  </si>
  <si>
    <t>Assistência aos Povos Indígenas</t>
  </si>
  <si>
    <t>Infra-Estrutura Urbana</t>
  </si>
  <si>
    <t>Serviços Urbanos</t>
  </si>
  <si>
    <t>Transportes Coletivos Urbanos</t>
  </si>
  <si>
    <t>Habitação Rural</t>
  </si>
  <si>
    <t>Habitação Urbana</t>
  </si>
  <si>
    <t>Saneamento Básico Rural</t>
  </si>
  <si>
    <t>Saneamento Básico Urbano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</si>
  <si>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</si>
  <si>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</si>
  <si>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</si>
  <si>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</si>
  <si>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</si>
  <si>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>Desenvolvimento Científico</t>
  </si>
  <si>
    <t>Desenvolvimento Tecnológico e Engenharia</t>
  </si>
  <si>
    <t>Difusão do Conhecimento Científico e Tecnológico</t>
  </si>
  <si>
    <t>Promoção da Produção Vegetal</t>
  </si>
  <si>
    <t>Promoção da Produção Animal</t>
  </si>
  <si>
    <t>Defesa Sanitária Vegetal</t>
  </si>
  <si>
    <t>Defesa Sanitária Animal</t>
  </si>
  <si>
    <t>Abastecimento</t>
  </si>
  <si>
    <t>Extensão Rural</t>
  </si>
  <si>
    <t>Irrigação</t>
  </si>
  <si>
    <t>Reforma Agrária</t>
  </si>
  <si>
    <t>Colonização</t>
  </si>
  <si>
    <t>Promoção Industrial</t>
  </si>
  <si>
    <t>Produção Industrial</t>
  </si>
  <si>
    <t>Mineração</t>
  </si>
  <si>
    <t>Propriedade Industrial</t>
  </si>
  <si>
    <t>Normalização e Qualidade</t>
  </si>
  <si>
    <t>Promoção Comercial</t>
  </si>
  <si>
    <t>Comercialização</t>
  </si>
  <si>
    <t>Comércio Exterior</t>
  </si>
  <si>
    <t>Serviços Financeiros</t>
  </si>
  <si>
    <t>Turismo</t>
  </si>
  <si>
    <t>Comunicações Postais</t>
  </si>
  <si>
    <t>Telecomunicações</t>
  </si>
  <si>
    <t>Conservação de Energia</t>
  </si>
  <si>
    <t>Energia Elétrica</t>
  </si>
  <si>
    <t>Petróleo</t>
  </si>
  <si>
    <t>Álcool</t>
  </si>
  <si>
    <t>Transporte Áereo</t>
  </si>
  <si>
    <t>Transporte Rodoviário</t>
  </si>
  <si>
    <t>Transporte Ferroviário</t>
  </si>
  <si>
    <t>Transporte Hidroviário</t>
  </si>
  <si>
    <t>Transportes Especiais</t>
  </si>
  <si>
    <t>Desporto de Rendimento</t>
  </si>
  <si>
    <t>Desporto Comunitário</t>
  </si>
  <si>
    <t>Lazer</t>
  </si>
  <si>
    <t>Refinanciamento da Dívida Interna</t>
  </si>
  <si>
    <t>Refinanciamento da Dívida Externa</t>
  </si>
  <si>
    <t>Serviço da Dívida Interna</t>
  </si>
  <si>
    <t>Serviço da Dívida Externa</t>
  </si>
  <si>
    <t>Transferências</t>
  </si>
  <si>
    <t>Outros Encargos Especiais</t>
  </si>
  <si>
    <t xml:space="preserve">         IRRF</t>
  </si>
  <si>
    <t xml:space="preserve">         Outras Receitas Tributárias</t>
  </si>
  <si>
    <t xml:space="preserve">         Transferências da LC 87/1996</t>
  </si>
  <si>
    <t xml:space="preserve">         Transferências da LC 61/1989</t>
  </si>
  <si>
    <t xml:space="preserve">         Transferências do FUNDEB</t>
  </si>
  <si>
    <t xml:space="preserve">         Outras Transferências Correntes</t>
  </si>
  <si>
    <t>RECEITAS DE ALIENAÇÃO DE ATIVOS (I)</t>
  </si>
  <si>
    <r>
      <t xml:space="preserve">Transferências a Municípios </t>
    </r>
    <r>
      <rPr>
        <vertAlign val="superscript"/>
        <sz val="10"/>
        <rFont val="Times New Roman"/>
        <family val="1"/>
      </rPr>
      <t>1</t>
    </r>
  </si>
  <si>
    <r>
      <t xml:space="preserve">Demais Despesas Correntes </t>
    </r>
    <r>
      <rPr>
        <vertAlign val="superscript"/>
        <sz val="10"/>
        <rFont val="Times New Roman"/>
        <family val="1"/>
      </rPr>
      <t>1</t>
    </r>
  </si>
  <si>
    <t>1 Essa linha será apresentada no Demonstrativo aplicado aos Estados</t>
  </si>
  <si>
    <t>PREVISÃO INICIAL</t>
  </si>
  <si>
    <t>2 Essa coluna poderá ser apresentada somente no último bimestre</t>
  </si>
  <si>
    <t>1 Essa coluna poderá ser apresentada somente no último bimestre</t>
  </si>
  <si>
    <t>Saldo</t>
  </si>
  <si>
    <t>Liquidados</t>
  </si>
  <si>
    <t xml:space="preserve">DESPESAS </t>
  </si>
  <si>
    <t>EMPENHADAS</t>
  </si>
  <si>
    <t>(f) = (d – e)</t>
  </si>
  <si>
    <t>Despesas com Ações e Serviços Públicos de Saúde executadas com recursos de impostos</t>
  </si>
  <si>
    <t>APORTES REALIZADOS</t>
  </si>
  <si>
    <t>DEDUÇÕES PARA FINS DO LIMITE DO FUNDEB</t>
  </si>
  <si>
    <t>INDICADORES DO FUNDEB</t>
  </si>
  <si>
    <t>FLUXO FINANCEIRO DOS RECURSOS DO FUNDEB</t>
  </si>
  <si>
    <t xml:space="preserve">    Creche</t>
  </si>
  <si>
    <t xml:space="preserve">        Despesas Custeadas com Recursos do FUNDEB</t>
  </si>
  <si>
    <t xml:space="preserve">        Despesas Custeadas com Outros Recursos de Impostos</t>
  </si>
  <si>
    <t xml:space="preserve">    Pré-escola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</si>
  <si>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</si>
  <si>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</si>
  <si>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</si>
  <si>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Inscritos em &lt;Exercício de Referência - 4&gt;</t>
  </si>
  <si>
    <t>Inscritos em &lt;Exercícios Anteriores ao de Referência - 4 (Somatório)&gt;</t>
  </si>
  <si>
    <t>RESTOS A PAGAR CANCELADOS OU PRESCRITOS</t>
  </si>
  <si>
    <t xml:space="preserve">Restos a Pagar Cancelados ou Prescritos em &lt;Exercício de Referência - 4&gt; </t>
  </si>
  <si>
    <t>Restos a Pagar Cancelados ou Prescritos em &lt;Exercícios Anteriores ao de Referência - 4 (Somatório)&gt;</t>
  </si>
  <si>
    <t xml:space="preserve">Diferença de limite não cumprido em &lt;Exercício de Referência - 5&gt; </t>
  </si>
  <si>
    <t>Diferença de limite não cumprido em &lt;Exercícios Anteriores ao de Referência – 5 (Somatório)&gt;</t>
  </si>
  <si>
    <t>RECEITA DE TRANSFERÊNCIAS CONSTITUCIONAIS E LEGAIS (II)</t>
  </si>
  <si>
    <t xml:space="preserve">   Outras Receitas do SUS</t>
  </si>
  <si>
    <t>OUTRAS RECEITAS PARA FINANCIAMENTO DA SAÚDE</t>
  </si>
  <si>
    <t>EXECUÇÃO DE RESTOS A PAGAR NÃO PROCESSADOS INSCRITOS COM DISPONIBILDADE DE CAIXA</t>
  </si>
  <si>
    <t xml:space="preserve"> CONTROLE DO VALOR REFERENTE AO PERCENTUAL MÍNIMO NÃO CUMPRIDO EM EXERCÍCIOS ANTERIORES PARA FINS DE APLICAÇÃO DOS RECURSOS VINCULADOS CONFORME ARTIGOS 25 E 26</t>
  </si>
  <si>
    <t xml:space="preserve">DESPESAS COM SAÚDE EXECUTADAS EM CONSÓRCIO PÚBLICO
&lt;NOME DO CONSÓRCIO PÚBLICO&gt;
</t>
  </si>
  <si>
    <t>VALORES TRANSFERIDOS POR CONTRATO DE RATEIO                                        (a)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</si>
  <si>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</si>
  <si>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</si>
  <si>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</si>
  <si>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</si>
  <si>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</si>
  <si>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AÇÕES E SERVIÇOS PÚBLICOS DE SAÚDE (III) = (I - II)</t>
  </si>
  <si>
    <t>(h) = (g/d)x100</t>
  </si>
  <si>
    <t>Saldo Total (a+b)</t>
  </si>
  <si>
    <t>3- TOTAL DA RECEITA DE IMPOSTOS (1 + 2)</t>
  </si>
  <si>
    <t>INSCRITOS</t>
  </si>
  <si>
    <t>CANCELADOS/    PRESCRITOS</t>
  </si>
  <si>
    <t>PARCELA CONSIDERADA NO LIMITE</t>
  </si>
  <si>
    <r>
      <rPr>
        <vertAlign val="superscript"/>
        <sz val="8"/>
        <rFont val="Cambria"/>
        <family val="1"/>
      </rP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</si>
  <si>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PODER EXECUTIVO</t>
  </si>
  <si>
    <t>RESTOS A PAGAR PROCESSADOS E NÃO PROCESSADOS LIQUIDADOS EM EXERCÍCIOS ANTERIORES</t>
  </si>
  <si>
    <t>PODER LEGISLATIVO</t>
  </si>
  <si>
    <t>PODER JUDICIÁRIO</t>
  </si>
  <si>
    <t>SALDO A PAGAR</t>
  </si>
  <si>
    <r>
      <t>INSCRITAS EM RESTOS A PAGAR NÃO PROCESSADOS</t>
    </r>
    <r>
      <rPr>
        <vertAlign val="superscript"/>
        <sz val="10"/>
        <rFont val="Times New Roman"/>
        <family val="1"/>
      </rPr>
      <t>6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</si>
  <si>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Essa coluna poderá ser apresentada somente no último bimestre</t>
    </r>
  </si>
  <si>
    <r>
      <t>INSCRITAS EM RESTOS A PAGAR NÃO PROCESSADOS</t>
    </r>
    <r>
      <rPr>
        <vertAlign val="superscript"/>
        <sz val="10"/>
        <rFont val="Times New Roman"/>
        <family val="1"/>
      </rPr>
      <t>1</t>
    </r>
  </si>
  <si>
    <r>
      <t>Inscritas em Restos a Pagar não Processados</t>
    </r>
    <r>
      <rPr>
        <b/>
        <vertAlign val="superscript"/>
        <sz val="8"/>
        <rFont val="Cambria"/>
        <family val="1"/>
      </rPr>
      <t>7</t>
    </r>
  </si>
  <si>
    <r>
      <t>Inscritas em Restos a Pagar não Processados</t>
    </r>
    <r>
      <rPr>
        <b/>
        <vertAlign val="superscript"/>
        <sz val="8"/>
        <rFont val="Cambria"/>
        <family val="1"/>
      </rPr>
      <t>1</t>
    </r>
  </si>
  <si>
    <t>DESPESAS PAGAS ATÉ O BIMESTRE</t>
  </si>
  <si>
    <t>RREO – ANEXO  12 (LC 141/2012, art. 35 e Portaria STN nº 72/2012, art. 11, II, b)</t>
  </si>
  <si>
    <t>RREO - ANEXO 8 (Portaria STN nº 72/2012, art. 11, II, b)</t>
  </si>
  <si>
    <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</si>
  <si>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</si>
  <si>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3</t>
    </r>
    <r>
      <rPr>
        <sz val="10"/>
        <rFont val="Times New Roman"/>
        <family val="1"/>
      </rPr>
      <t xml:space="preserve"> Caput do artigo 212 da CF/1988</t>
    </r>
  </si>
  <si>
    <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   </t>
    </r>
  </si>
  <si>
    <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</si>
  <si>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t>51- (=) SALDO FINANCEIRO NO EXERCÍCIO ATUAL</t>
  </si>
  <si>
    <t>50- (+) RECEITA DE APLICAÇÃO FINANCEIRA DOS RECURSOS ATÉ O BIMESTRE</t>
  </si>
  <si>
    <t xml:space="preserve">     49.2 Restos a Pagar</t>
  </si>
  <si>
    <t xml:space="preserve">     49.1 Orçamento do Exercício</t>
  </si>
  <si>
    <t>49- (-) PAGAMENTOS EFETUADOS ATÉ O BIMESTRE</t>
  </si>
  <si>
    <t>48- (+) INGRESSO DE RECURSOS ATÉ O BIMESTRE</t>
  </si>
  <si>
    <t xml:space="preserve">   46.2 - Executadas com Recursos do FUNDEB</t>
  </si>
  <si>
    <t xml:space="preserve">   46.1 - Executadas com Recursos de Impostos Vinculados ao Ensino</t>
  </si>
  <si>
    <t>46- RESTOS A PAGAR DE DESPESAS COM MDE</t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</si>
  <si>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</si>
  <si>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</si>
  <si>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</si>
  <si>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</si>
  <si>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t>OUTRAS DESPESAS CUSTEADAS COM RECEITAS ADICIONAIS PARA FINANCIAMENTO DO ENSINO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</si>
  <si>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</si>
  <si>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34- DESPESAS CUSTEADAS COM O SUPERÁVIT FINANCEIRO, DO EXERCÍCIO ANTERIOR, DE OUTROS RECURSOS DE IMPOSTOS</t>
  </si>
  <si>
    <t>33- DESPESAS CUSTEADAS COM O SUPERÁVIT FINANCEIRO, DO EXERCÍCIO ANTERIOR, DO FUNDEB</t>
  </si>
  <si>
    <t>32- RECEITA DE APLICAÇÃO FINANCEIRA DOS RECURSOS DO FUNDEB ATÉ O BIMESTRE = (50 h)</t>
  </si>
  <si>
    <t>31- DESPESAS CUSTEADAS COM A COMPLEMENTAÇÃO DO FUNDEB NO EXERCÍCIO</t>
  </si>
  <si>
    <t>30- RESULTADO LÍQUIDO DAS TRANSFERÊNCIAS DO FUNDEB = (12)</t>
  </si>
  <si>
    <t>29- TOTAL DAS DESPESAS COM AÇÕES TÍPICAS DE MDE (23 + 24 + 25 + 26 + 27 + 28)</t>
  </si>
  <si>
    <t>28- OUTRAS</t>
  </si>
  <si>
    <t>27- ENSINO PROFISSIONAL NÃO INTEGRADO AO ENSINO REGULAR</t>
  </si>
  <si>
    <t>26- ENSINO SUPERIOR</t>
  </si>
  <si>
    <t>25- ENSINO MÉDIO</t>
  </si>
  <si>
    <t xml:space="preserve">    24.2- Despesas Custeadas com Outros Recursos de Impostos</t>
  </si>
  <si>
    <t xml:space="preserve">    24.1- Despesas Custeadas com Recursos do FUNDEB</t>
  </si>
  <si>
    <t>24- ENSINO FUNDAMENTAL</t>
  </si>
  <si>
    <t xml:space="preserve">        23.2.2- Despesas Custeadas com Outros Recursos de Impostos</t>
  </si>
  <si>
    <t xml:space="preserve">        23.2.1- Despesas Custeadas com Recursos do FUNDEB</t>
  </si>
  <si>
    <t xml:space="preserve">    23.2 - Pré-escola</t>
  </si>
  <si>
    <t xml:space="preserve">        23.1.2- Despesas Custeadas com Outros Recursos de Impostos</t>
  </si>
  <si>
    <t xml:space="preserve">        23.1.1- Despesas Custeadas com Recursos do FUNDEB</t>
  </si>
  <si>
    <t xml:space="preserve">    23.1 - Creche</t>
  </si>
  <si>
    <t>23- EDUCAÇÃO INFANTIL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</si>
  <si>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</si>
  <si>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MANUTENÇÃO E DESENVOLVIMENTO DO ENSINO – DESPESAS CUSTEADAS COM A RECEITA RESULTANTE DE IMPOSTOS E RECURSOS DO FUNDEB</t>
  </si>
  <si>
    <t>CONTROLE DA UTILIZAÇÃO DE RECURSOS NO EXERCÍCIO SUBSEQÜENTE</t>
  </si>
  <si>
    <t xml:space="preserve">   19.3 - Máximo de 5% não Aplicado no Exercício (100 - (19.1 +19.2)) %</t>
  </si>
  <si>
    <t xml:space="preserve">   19.2 - Máximo de 40% em Despesa com MDE, que não Remuneração do Magistério (14 - (16.2 + 17.2)) / (11) x 100) %</t>
  </si>
  <si>
    <r>
      <t xml:space="preserve">   19.1 - Mínimo de 60% do FUNDEB na Remuneração do Magistério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(13 - (16.1 + 17.1)) / (11) x 100) %</t>
    </r>
  </si>
  <si>
    <t>19 - TOTAL DAS DESPESAS DO FUNDEB PARA FINS DE LIMITE (15 - 18)</t>
  </si>
  <si>
    <t>18- TOTAL DAS DEDUÇÕES CONSIDERADAS PARA FINS DE LIMITE DO FUNDEB (16 + 17)</t>
  </si>
  <si>
    <t xml:space="preserve">   17.2 - FUNDEB 40%</t>
  </si>
  <si>
    <t xml:space="preserve">   17.1 - FUNDEB 60%</t>
  </si>
  <si>
    <t xml:space="preserve">17- DESPESAS CUSTEADAS COM O SUPERÁVIT FINANCEIRO, DO EXERCÍCIO ANTERIOR, DO FUNDEB </t>
  </si>
  <si>
    <t xml:space="preserve">   16.2 - FUNDEB 40%</t>
  </si>
  <si>
    <t xml:space="preserve">   16.1 - FUNDEB 60%</t>
  </si>
  <si>
    <t>16- RESTOS A PAGAR INSCRITOS NO EXERCÍCIO SEM DISPONIBILIDADE FINANCEIRA DE RECURSOS DO FUNDEB</t>
  </si>
  <si>
    <t>15- TOTAL DAS DESPESAS DO FUNDEB (13 + 14)</t>
  </si>
  <si>
    <t xml:space="preserve">   14.2- Com Ensino Fundamental</t>
  </si>
  <si>
    <t xml:space="preserve">   14.1- Com Educação Infantil</t>
  </si>
  <si>
    <t>14- OUTRAS DESPESAS</t>
  </si>
  <si>
    <t xml:space="preserve">   13.2- Com Ensino Fundamental </t>
  </si>
  <si>
    <t xml:space="preserve">   13.1- Com Educação Infantil</t>
  </si>
  <si>
    <t>13- PAGAMENTO DOS PROFISSIONAIS DO MAGISTÉRIO</t>
  </si>
  <si>
    <t>[SE RESULTADO LÍQUIDO DA TRANSFERÊNCIA (12) &lt; 0] = DECRÉSCIMO RESULTANTE DAS TRANSFERÊNCIAS DO FUNDEB</t>
  </si>
  <si>
    <t>[SE RESULTADO LÍQUIDO DA TRANSFERÊNCIA (12) &gt; 0] = ACRÉSCIMO RESULTANTE DAS TRANSFERÊNCIAS DO FUNDEB</t>
  </si>
  <si>
    <t>12- RESULTADO LÍQUIDO DAS TRANSFERÊNCIAS DO FUNDEB (11.1 – 10)</t>
  </si>
  <si>
    <t xml:space="preserve">    11.3- Receita de Aplicação Financeira dos Recursos do FUNDEB</t>
  </si>
  <si>
    <t xml:space="preserve">    11.2- Complementação da União ao FUNDEB</t>
  </si>
  <si>
    <t xml:space="preserve">    11.1- Transferências de Recursos do FUNDEB</t>
  </si>
  <si>
    <t>11- RECEITAS RECEBIDAS DO FUNDEB</t>
  </si>
  <si>
    <t xml:space="preserve">    10.6- Cota-Parte IPVA Destinada ao FUNDEB – (20% de 2.6)</t>
  </si>
  <si>
    <t xml:space="preserve">    10.5- Cota-Parte ITR ou ITR Arrecadado Destinados ao FUNDEB – (20% de ((1.5 – 1.5.5) + 2.5))</t>
  </si>
  <si>
    <t xml:space="preserve">    10.4- Cota-Parte IPI-Exportação Destinada ao FUNDEB – (20% de 2.4)</t>
  </si>
  <si>
    <t xml:space="preserve">    10.3- ICMS-Desoneração Destinada ao FUNDEB – (20% de 2.3)</t>
  </si>
  <si>
    <t xml:space="preserve">    10.2- Cota-Parte ICMS Destinada ao FUNDEB – (20% de 2.2)</t>
  </si>
  <si>
    <t xml:space="preserve">    10.1- Cota-Parte FPM Destinada ao FUNDEB – (20% de 2.1.1)</t>
  </si>
  <si>
    <t xml:space="preserve">10- RECEITAS DESTINADAS AO FUNDEB </t>
  </si>
  <si>
    <t>9- TOTAL DAS RECEITAS ADICIONAIS PARA FINANCIAMENTO DO ENSINO (4 + 5 + 6 + 7 + 8)</t>
  </si>
  <si>
    <t>8- OUTRAS RECEITAS PARA FINANCIAMENTO DO ENSINO</t>
  </si>
  <si>
    <t>7- RECEITA DE OPERAÇÕES DE CRÉDITO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</si>
  <si>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</si>
  <si>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 xml:space="preserve">    6.1- Transferências de Convênios</t>
  </si>
  <si>
    <t>6- RECEITA DE TRANSFERÊNCIAS DE CONVÊNIOS</t>
  </si>
  <si>
    <t xml:space="preserve">    5.4 - Transferências Diretas - PNATE</t>
  </si>
  <si>
    <t xml:space="preserve">    5.3- Transferências Diretas - PNAE</t>
  </si>
  <si>
    <t xml:space="preserve">    5.2- Transferências Diretas - PDDE</t>
  </si>
  <si>
    <t xml:space="preserve">    5.1- Transferências do Salário-Educação</t>
  </si>
  <si>
    <t>5- RECEITA DE TRANSFERÊNCIAS DO FNDE</t>
  </si>
  <si>
    <t>4- RECEITA DA APLICAÇÃO FINANCEIRA DE OUTROS RECURSOS DE IMPOSTOS VINCULADOS AO  ENSINO</t>
  </si>
  <si>
    <t>RECEITAS ADICIONAIS PARA FINANCIAMENTO DO ENSINO</t>
  </si>
  <si>
    <t xml:space="preserve">    2.7- Cota-Parte IOF-Ouro </t>
  </si>
  <si>
    <t xml:space="preserve">    2.6- Cota-Parte IPVA </t>
  </si>
  <si>
    <t xml:space="preserve">    2.5- Cota-Parte ITR </t>
  </si>
  <si>
    <t xml:space="preserve">    2.4- Cota-Parte IPI-Exportação </t>
  </si>
  <si>
    <t xml:space="preserve">    2.3- ICMS-Desoneração – L.C. nº87/1996 </t>
  </si>
  <si>
    <t xml:space="preserve">    2.2- Cota-Parte ICMS </t>
  </si>
  <si>
    <t xml:space="preserve">        2.1.2- Parcela referente à CF, art. 159, I, alínea d</t>
  </si>
  <si>
    <t xml:space="preserve">        2.1.1- Parcela referente à CF, art. 159, I, alínea b</t>
  </si>
  <si>
    <t xml:space="preserve">    2.1- Cota-Parte FPM </t>
  </si>
  <si>
    <t xml:space="preserve">        1.5.5- (–) Deduções da Receita do ITR</t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</si>
  <si>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</si>
  <si>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</si>
  <si>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</si>
  <si>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</si>
  <si>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</si>
  <si>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</si>
  <si>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</si>
  <si>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</si>
  <si>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</si>
  <si>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</si>
  <si>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t xml:space="preserve">        1.3.5- (–) Deduções da Receita do ISS</t>
  </si>
  <si>
    <t xml:space="preserve">        1.3.4- Multas, Juros de Mora, Atualização Monetária e Outros Encargos da Dívida Ativa do ISS</t>
  </si>
  <si>
    <t xml:space="preserve">        1.3.3- Dívida Ativa do ISS</t>
  </si>
  <si>
    <t xml:space="preserve">        1.3.2- Multas, Juros de Mora e Outros Encargos do ISS</t>
  </si>
  <si>
    <t xml:space="preserve">        1.3.1- ISS</t>
  </si>
  <si>
    <t xml:space="preserve">    1.3- Receita Resultante do Imposto sobre Serviços de Qualquer Natureza – ISS</t>
  </si>
  <si>
    <t xml:space="preserve">        1.2.5- (–) Deduções da Receita do ITBI</t>
  </si>
  <si>
    <t xml:space="preserve">        1.2.4- Multas, Juros de Mora, Atualização Monetária e Outros Encargos da Dívida Ativa do ITBI</t>
  </si>
  <si>
    <t xml:space="preserve">        1.2.3- Dívida Ativa do ITBI</t>
  </si>
  <si>
    <t xml:space="preserve">        1.2.2- Multas, Juros de Mora e Outros Encargos do ITBI</t>
  </si>
  <si>
    <t xml:space="preserve">        1.2.1- ITBI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</si>
  <si>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</si>
  <si>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1.1.5- (–) Deduções da Receita do IPTU</t>
  </si>
  <si>
    <t xml:space="preserve">        1.1.4- Multas, Juros de Mora, Atualização Monetária e Outros Encargos da Dívida Ativa do IPTU</t>
  </si>
  <si>
    <t xml:space="preserve">        1.1.3- Dívida Ativa do IPTU</t>
  </si>
  <si>
    <t xml:space="preserve">        1.1.2- Multas, Juros de Mora e Outros Encargos do IPTU</t>
  </si>
  <si>
    <t xml:space="preserve">        1.1.1- IPTU</t>
  </si>
  <si>
    <t xml:space="preserve">    1.1- Receita Resultante do Imposto sobre a Propriedade Predial e Territorial Urbana – IPTU</t>
  </si>
  <si>
    <t>RREO - ANEXO 8 (LDB, art. 72)</t>
  </si>
  <si>
    <t>Tabela 8.2 - Demonstrativo das Receitas e Despesas com Manutenção e Desenvolvimento do Ensino - MDE - MUNICÍPIOS</t>
  </si>
  <si>
    <t>DOTAÇÃO INICIAL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</si>
  <si>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</si>
  <si>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</si>
  <si>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</si>
  <si>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Territorial Rural - ITR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</si>
  <si>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</si>
  <si>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</si>
  <si>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</si>
  <si>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</si>
  <si>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>TOTAL DAS RECEITAS PARA APURAÇÃO DA APLICAÇÃO EM AÇÕES E SERVIÇOS PÚBLICOS DE SAÚDE (III) = I + II</t>
  </si>
  <si>
    <t xml:space="preserve">   Provenientes dos Estados</t>
  </si>
  <si>
    <t xml:space="preserve">   Provenientes de Outros Municípios</t>
  </si>
  <si>
    <t>TOTAL DAS DESPESAS COM SAÚDE (IV)</t>
  </si>
  <si>
    <t>(h/IVf)x100</t>
  </si>
  <si>
    <t>(i/IVg)x100</t>
  </si>
  <si>
    <t>TOTAL DAS DESPESAS COM NÃO COMPUTADAS  (V)</t>
  </si>
  <si>
    <t>TOTAL DAS DESPESAS COM AÇÕES E SERVIÇOS PÚBLICOS DE SAÚDE (VI) = (IV - V)</t>
  </si>
  <si>
    <t>Total (VIII)</t>
  </si>
  <si>
    <r>
      <rPr>
        <vertAlign val="superscript"/>
        <sz val="8"/>
        <rFont val="Cambria"/>
        <family val="1"/>
      </rPr>
      <t>4</t>
    </r>
    <r>
      <rPr>
        <sz val="8"/>
        <rFont val="Cambria"/>
        <family val="1"/>
      </rPr>
      <t xml:space="preserve"> Limite anual mínimo a ser cumprido no encerramento do exercício. Deverá ser informado o limite estabelecido na Lei Orgânica do Município quando o percentual nela estabelecido for superior ao fixado na LC nº 141/2012</t>
    </r>
  </si>
  <si>
    <t xml:space="preserve">         IPTU</t>
  </si>
  <si>
    <t xml:space="preserve">         ISS</t>
  </si>
  <si>
    <t xml:space="preserve">         ITBI</t>
  </si>
  <si>
    <t xml:space="preserve">         Cota-Parte do FPM</t>
  </si>
  <si>
    <t xml:space="preserve">         Cota-Parte do ITR</t>
  </si>
  <si>
    <t xml:space="preserve">         Cota-Parte do IPVA</t>
  </si>
  <si>
    <t xml:space="preserve">         Cota-Parte do ICMS</t>
  </si>
  <si>
    <t>RECEITAS INTRA-ORÇAMENTÁRIAS</t>
  </si>
  <si>
    <t>DESPESAS INTRA-ORÇAMENTÁRIAS</t>
  </si>
  <si>
    <t>36- CANCELAMENTO, NO EXERCÍCIO, DE RESTOS A PAGAR INSCRITOS COM DISPONIBILIDADE FINANCEIRA DE RECURSOS DE IMPOSTOS VINCULADOS AO ENSINO = (46 j)</t>
  </si>
  <si>
    <t>SALDO NÃO REALIZADO</t>
  </si>
  <si>
    <r>
      <t>RECEITAS DE OPERAÇÕES DE CRÉDITO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(I)</t>
    </r>
  </si>
  <si>
    <r>
      <t>1</t>
    </r>
    <r>
      <rPr>
        <sz val="10"/>
        <rFont val="Times New Roman"/>
        <family val="1"/>
      </rPr>
      <t xml:space="preserve">  Operações de Crédito descritas na CF, art. 167, inciso III</t>
    </r>
  </si>
  <si>
    <t>Até o 
Bimestre</t>
  </si>
  <si>
    <t xml:space="preserve">(g) = (e-f) </t>
  </si>
  <si>
    <t>(i) = (e-h)</t>
  </si>
  <si>
    <t>(e) = (a-d)</t>
  </si>
  <si>
    <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</si>
  <si>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(d/total d)</t>
  </si>
  <si>
    <t>BENS E DIREITOS DO RPPS</t>
  </si>
  <si>
    <t xml:space="preserve">  Despesas Pagas</t>
  </si>
  <si>
    <t>Pagamento</t>
  </si>
  <si>
    <t>PAGAMENTO</t>
  </si>
  <si>
    <t>DE RESTOS A PAGAR</t>
  </si>
  <si>
    <t>(g) = (d-e)</t>
  </si>
  <si>
    <t>(j) = (IIIh + IIIi)</t>
  </si>
  <si>
    <t>(i) = (Ib – (IIe+ IIf))</t>
  </si>
  <si>
    <t>PAGAS</t>
  </si>
  <si>
    <t>DESPESAS                                                    (e)</t>
  </si>
  <si>
    <t>Tabela 5 - Demonstrativo do Resultado Nominal</t>
  </si>
  <si>
    <t>DEMONSTRATIVO DO RESULTADO NOMINAL</t>
  </si>
  <si>
    <t>RREO - ANEXO 5 (LRF, art 53, inciso III)</t>
  </si>
  <si>
    <t>DÍVIDA FISCAL LÍQUIDA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</si>
  <si>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</si>
  <si>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</si>
  <si>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</si>
  <si>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</si>
  <si>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</si>
  <si>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</si>
  <si>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</si>
  <si>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</si>
  <si>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</si>
  <si>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</si>
  <si>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</si>
  <si>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</si>
  <si>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</si>
  <si>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</si>
  <si>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</si>
  <si>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</si>
  <si>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</si>
  <si>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</si>
  <si>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</si>
  <si>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</si>
  <si>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</si>
  <si>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</si>
  <si>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</si>
  <si>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</si>
  <si>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</si>
  <si>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</si>
  <si>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</si>
  <si>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Em reais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</si>
  <si>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</si>
  <si>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</si>
  <si>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</si>
  <si>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</si>
  <si>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</si>
  <si>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</si>
  <si>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</si>
  <si>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Cota-Parte do FPM</t>
  </si>
  <si>
    <t xml:space="preserve"> Cota-Parte do ICMS</t>
  </si>
  <si>
    <t xml:space="preserve"> Cota-Parte do IPVA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</si>
  <si>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</si>
  <si>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</si>
  <si>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</si>
  <si>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</si>
  <si>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</si>
  <si>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</si>
  <si>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</si>
  <si>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</si>
  <si>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</si>
  <si>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</si>
  <si>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</si>
  <si>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</si>
  <si>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</si>
  <si>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</si>
  <si>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</si>
  <si>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Juros e Encargos da Dívida (IX)</t>
  </si>
  <si>
    <t>DESPESAS PRIMÁRIAS CORRENTES (X) = (VIII - IX)</t>
  </si>
  <si>
    <t>DESPESAS DE CAPITAL (XI)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</si>
  <si>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</si>
  <si>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</si>
  <si>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</si>
  <si>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</si>
  <si>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</si>
  <si>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</si>
  <si>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</si>
  <si>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</si>
  <si>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</si>
  <si>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</si>
  <si>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</si>
  <si>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Nos cinco primeiros bimestres do exercício o acompanhamento poderá ser feito com base na despesa empenhada ou na despesa liquidada. No último bimestre do exercício, o valor deverá corresponder ao total da despesa empenhada. 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</si>
  <si>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Essa coluna poderá ser apresentada somente no último bimestre</t>
    </r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</si>
  <si>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  <r>
      <rPr>
        <vertAlign val="superscript"/>
        <sz val="10"/>
        <rFont val="Times New Roman"/>
        <family val="1"/>
      </rPr>
      <t>6</t>
    </r>
  </si>
  <si>
    <r>
      <t>38- TOTAL DAS DESPESAS PARA FINS DE LIMITE ((23 + 24) – (37))</t>
    </r>
    <r>
      <rPr>
        <vertAlign val="superscript"/>
        <sz val="10"/>
        <rFont val="Times New Roman"/>
        <family val="1"/>
      </rPr>
      <t>6</t>
    </r>
  </si>
  <si>
    <r>
      <t>37- TOTAL DAS DEDUÇÕES CONSIDERADAS PARA FINS DE LIMITE CONSTITUCIONAL (30 + 31 + 32 + 33 + 34 + 35 + 36</t>
    </r>
    <r>
      <rPr>
        <vertAlign val="superscript"/>
        <sz val="10"/>
        <rFont val="Times New Roman"/>
        <family val="1"/>
      </rPr>
      <t>)6</t>
    </r>
  </si>
  <si>
    <t xml:space="preserve">EXERCÍCIO
Essa coluna identifica os exercícios para as projeções das receitas e despesas. Deverá ser apresentada a projeção anual, de pelo menos 75 (setenta e cinco) anos, tendo como ano inicial o ano anterior ao da publicação deste demonstrativo, ano em que os valores demonstrados deverão ser os efetivamente executados.
</t>
  </si>
  <si>
    <t>44- TOTAL DAS OUTRAS DESPESAS CUSTEADAS COM RECEITAS ADICIONAIS PARA FINANCIAMENTO DO ENSINO (40 + 41 + 42 + 43)</t>
  </si>
  <si>
    <t>45- TOTAL GERAL DAS DESPESAS COM MDE (29 + 44)</t>
  </si>
  <si>
    <t xml:space="preserve">    Receita de Alienação de Bens Móveis</t>
  </si>
  <si>
    <t xml:space="preserve">    Receita de Alienação de Bens Imóveis</t>
  </si>
  <si>
    <t>(VIc -VIb)</t>
  </si>
  <si>
    <t>(VIc - VIa)</t>
  </si>
  <si>
    <t xml:space="preserve">                Pensionista</t>
  </si>
  <si>
    <t>TOTAL DAS RECEITAS PREVIDENCIÁRIAS INTRA-ORÇAMENTÁRIAS
(X) = (VIII + IX)</t>
  </si>
  <si>
    <t>ADMINISTRAÇÃO (XI)</t>
  </si>
  <si>
    <t>TOTAL DAS DESPESAS PREVIDENCIÁRIAS INTRA-ORÇAMENTÁRIAS (XII) = (XI)</t>
  </si>
  <si>
    <t xml:space="preserve">    5.5- Outras Transferências do FNDE</t>
  </si>
  <si>
    <t xml:space="preserve">    5.6- Aplicação Financeira dos Recursos do FNDE</t>
  </si>
  <si>
    <t>Transferências para a Educação Básica</t>
  </si>
  <si>
    <t>Tabela 12.2 - Demonstrativo das Despesas com Saúde - Municípios</t>
  </si>
  <si>
    <t>Tabela 12.4 - Demonstrativo das Despesas com Saúde - Ente Consorciado</t>
  </si>
  <si>
    <r>
      <rPr>
        <vertAlign val="superscript"/>
        <sz val="8"/>
        <rFont val="Cambria"/>
        <family val="1"/>
      </rPr>
      <t>2</t>
    </r>
    <r>
      <rPr>
        <sz val="8"/>
        <rFont val="Cambria"/>
        <family val="1"/>
      </rPr>
      <t xml:space="preserve"> O valor apresentado na intercessão com a coluna "i" ou com a coluna "h" deverá ser o mesmo apresentado no "total j".</t>
    </r>
  </si>
  <si>
    <r>
      <rPr>
        <vertAlign val="superscript"/>
        <sz val="8"/>
        <rFont val="Cambria"/>
        <family val="1"/>
      </rPr>
      <t>3</t>
    </r>
    <r>
      <rPr>
        <sz val="8"/>
        <rFont val="Cambria"/>
        <family val="1"/>
      </rPr>
      <t xml:space="preserve"> O valor apresentado na intercessão com a coluna "i" ou com a coluna "h" deverá ser o mesmo apresentado no "total k".</t>
    </r>
  </si>
  <si>
    <r>
      <t>PERCENTUAL DE APLICAÇÃO EM AÇÕES E SERVIÇOS PÚBLICOS DE SAÚDE SOBRE A RECEITA  DE IMPOSTOS LÍQUIDA E TRANSFERÊNCIAS CONSTITUCIONAIS E LEGAIS (VII%) = (VI(h ou i) / IIIb x 100)</t>
    </r>
    <r>
      <rPr>
        <b/>
        <vertAlign val="superscript"/>
        <sz val="8"/>
        <rFont val="Cambria"/>
        <family val="1"/>
      </rPr>
      <t>6</t>
    </r>
    <r>
      <rPr>
        <b/>
        <sz val="8"/>
        <rFont val="Cambria"/>
        <family val="1"/>
      </rPr>
      <t xml:space="preserve"> - LIMITE CONSTITUCIONAL 15%</t>
    </r>
    <r>
      <rPr>
        <b/>
        <vertAlign val="superscript"/>
        <sz val="8"/>
        <rFont val="Cambria"/>
        <family val="1"/>
      </rPr>
      <t>4 e 5</t>
    </r>
  </si>
  <si>
    <r>
      <t>VALOR REFERENTE À DIFERENÇA ENTRE O VALOR EXECUTADO E O LIMITE MÍNIMO CONSTITUCIONAL [VI(h ou i) - (15 x IIIb)/100]</t>
    </r>
    <r>
      <rPr>
        <b/>
        <vertAlign val="superscript"/>
        <sz val="8"/>
        <rFont val="Cambria"/>
        <family val="1"/>
      </rPr>
      <t>6</t>
    </r>
  </si>
  <si>
    <r>
      <rPr>
        <vertAlign val="superscript"/>
        <sz val="8"/>
        <rFont val="Cambria"/>
        <family val="1"/>
      </rPr>
      <t>6</t>
    </r>
    <r>
      <rPr>
        <sz val="8"/>
        <rFont val="Cambria"/>
        <family val="1"/>
      </rPr>
      <t xml:space="preserve"> Nos cinco primeiros bimestres do exercício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</si>
  <si>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Cambria"/>
        <family val="1"/>
      </rPr>
      <t>7</t>
    </r>
    <r>
      <rPr>
        <sz val="8"/>
        <rFont val="Cambria"/>
        <family val="1"/>
      </rPr>
      <t xml:space="preserve"> Essa coluna poderá ser apresentada somente no último bimestre</t>
    </r>
  </si>
  <si>
    <t xml:space="preserve">        2.1.3- Parcela referente à CF, art. 159, I, alínea e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</si>
  <si>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</si>
  <si>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</si>
  <si>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</si>
  <si>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</si>
  <si>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</si>
  <si>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</si>
  <si>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</si>
  <si>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</si>
  <si>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</si>
  <si>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</si>
  <si>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</si>
  <si>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</si>
  <si>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</si>
  <si>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</si>
  <si>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</si>
  <si>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</si>
  <si>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10"/>
        <rFont val="Times New Roman"/>
        <family val="1"/>
      </rPr>
      <t>2</t>
    </r>
  </si>
  <si>
    <t>TOTAL (ÚLTIMOS 12 MESES)</t>
  </si>
  <si>
    <t xml:space="preserve"> Em</t>
  </si>
  <si>
    <r>
      <t>21 – DESPESAS CUSTEADAS COM O SALDO DO ITEM 20 ATÉ O 1º TRIMESTRE DE</t>
    </r>
    <r>
      <rPr>
        <b/>
        <sz val="12"/>
        <color indexed="30"/>
        <rFont val="Times New Roman"/>
        <family val="1"/>
      </rPr>
      <t xml:space="preserve"> &lt;EXERCÍCIO &gt;</t>
    </r>
    <r>
      <rPr>
        <b/>
        <vertAlign val="superscript"/>
        <sz val="12"/>
        <color indexed="30"/>
        <rFont val="Times New Roman"/>
        <family val="1"/>
      </rPr>
      <t>2</t>
    </r>
  </si>
  <si>
    <r>
      <t xml:space="preserve">20 – RECURSOS RECEBIDOS DO FUNDEB EM </t>
    </r>
    <r>
      <rPr>
        <b/>
        <sz val="12"/>
        <color indexed="30"/>
        <rFont val="Times New Roman"/>
        <family val="1"/>
      </rPr>
      <t>&lt;EXERCÍCIO ANTERIOR&gt;</t>
    </r>
    <r>
      <rPr>
        <sz val="10"/>
        <rFont val="Times New Roman"/>
        <family val="1"/>
      </rPr>
      <t xml:space="preserve"> QUE NÃO FORAM UTILIZADOS</t>
    </r>
  </si>
  <si>
    <t>1º Bimestre de 2015</t>
  </si>
  <si>
    <t>2º Bimestre de 2015</t>
  </si>
  <si>
    <t>3º Bimestre de 2015</t>
  </si>
  <si>
    <t>4º Bimestre de 2015</t>
  </si>
  <si>
    <t>5º Bimestre de 2015</t>
  </si>
  <si>
    <t>6º Bimestre de 2015</t>
  </si>
  <si>
    <t xml:space="preserve">    Despesas Custeadas com Recursos do FUNDEB</t>
  </si>
  <si>
    <t xml:space="preserve">    Despesas Custeadas com Outros Recursos de Impostos</t>
  </si>
  <si>
    <t>RESTOS A PAGAR INSCRITOS NO EXERCÍCIO SEM DISPONIBILIDADE FINANCEIRA DE RECURSOS DE IMPOSTOS VINCULADOS AO ENSINO  (XII)</t>
  </si>
  <si>
    <t>DOTAÇÃO  ATUALIZADA</t>
  </si>
  <si>
    <t>DESPESAS INSCRITAS EM RESTOS A PAGAR NÃO PROCESSADOS</t>
  </si>
  <si>
    <t>Em Exercícios Anteriores</t>
  </si>
  <si>
    <t>Em 31 de dezembro de</t>
  </si>
  <si>
    <t>HÁ LINHAS OCULTAS, DA 17 À 87!!!</t>
  </si>
  <si>
    <t>V2015.1</t>
  </si>
  <si>
    <t>RREOPREF</t>
  </si>
  <si>
    <t>RIBAMAR FIQUENE - PODER EXECUTIVO MUNICIPAL</t>
  </si>
  <si>
    <t>PREFEITURA MUNICIPAL DE RIBAMAR FIQUENE</t>
  </si>
  <si>
    <t>01.598.547/0001-01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</si>
  <si>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</si>
  <si>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</si>
  <si>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</si>
  <si>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</si>
  <si>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</si>
  <si>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</si>
  <si>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</si>
  <si>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</si>
  <si>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</si>
  <si>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MUNICÍPIO DE RIBAMAR FIQUENE - PODER EXECUTIVO MUNICIPAL</t>
  </si>
  <si>
    <t>MAI/15</t>
  </si>
  <si>
    <t>JUN/15</t>
  </si>
  <si>
    <t>JUL/15</t>
  </si>
  <si>
    <t>AGO/15</t>
  </si>
  <si>
    <t>SET/15</t>
  </si>
  <si>
    <t>OUT/15</t>
  </si>
  <si>
    <t>NOV/15</t>
  </si>
  <si>
    <t>DEZ/15</t>
  </si>
  <si>
    <t>JAN/16</t>
  </si>
  <si>
    <t>FEV/16</t>
  </si>
  <si>
    <t>Em 31/Dez/2015</t>
  </si>
  <si>
    <t>MUNICÍPIO DE RIBAMAR FIQUENE - PREFEITURA MUNICIPAL</t>
  </si>
  <si>
    <t>MUNICÍPÍO DE RIBAMAR FIQUENE - PODER EXECUTIVO MUNICIPAL</t>
  </si>
  <si>
    <r>
      <t xml:space="preserve">CANCELADO EM </t>
    </r>
    <r>
      <rPr>
        <b/>
        <sz val="12"/>
        <color indexed="30"/>
        <rFont val="Times New Roman"/>
        <family val="1"/>
      </rPr>
      <t>2016</t>
    </r>
  </si>
  <si>
    <r>
      <t xml:space="preserve">47- SALDO FINANCEIRO EM 31 DE DEZEMBRO DE </t>
    </r>
    <r>
      <rPr>
        <b/>
        <sz val="12"/>
        <color indexed="30"/>
        <rFont val="Times New Roman"/>
        <family val="1"/>
      </rPr>
      <t>2015</t>
    </r>
  </si>
  <si>
    <t>2º BIMESTRE DE 2016</t>
  </si>
  <si>
    <t>MAR/16</t>
  </si>
  <si>
    <t>ABR/16</t>
  </si>
  <si>
    <t>Em 29 FEV 2016</t>
  </si>
  <si>
    <t>Em 29 ABR 2016</t>
  </si>
  <si>
    <t>FONTE: FÊNIX CONTAB, PREFEITURA MUNICIPAL DE RIBAMAR FIQUENE, 25 /maio/2016 às 16h e 17m. Assinado Digitalmente no dia 25 /maio/2016 às 16h e 17m.</t>
  </si>
  <si>
    <t>FONTE: FÊNIX CONTAB, PREFEITURA MUNICIPAL DE RIBAMAR FIQUENE, 25/maio/2016 às 16h e 19m. Assinado Digitalmente no dia 25/maio/2016 às 16h e 19m.</t>
  </si>
  <si>
    <t>833777,42</t>
  </si>
  <si>
    <t>FONTE: FÊNIX CONTAB, PREFEITURA MUNICIPAL DE RIBAMAR FIQUENE, 25/maio/2016 às 16h e 33m. Assinado Digitalmente no dia 25/maio/2016 às 16h e 33m.</t>
  </si>
  <si>
    <t>FONTE: FÊNIX CONTAB, PREFEITURA MUNICIPAL DE RIBAMAR FIQUENE, 25/maio/2016 às 16h e 37m. Assinado Digitalmente no dia 25/maio/2016 às 16h e 37m.</t>
  </si>
  <si>
    <t>FONTE: FÊNIX CONTAB, PREFEITURA MUNICIPAL DE RIBAMAR FIQUENE, 25/maio/2016 às 16h e 38m. Assinado Digitalmente no dia 25/maio/2016 às 16h e 38m.</t>
  </si>
  <si>
    <t>2º Bimestre de 2016</t>
  </si>
  <si>
    <t>FONTE: FÊNIX CONTAB, PREFEITURA MUNICIPAL DE RIBAMAR FIQUENE, 25/maio/2016 às 16h e 47m. Assinado Digitalmente no dia 25/maio/2016 às 16h e 47m.</t>
  </si>
  <si>
    <t>FONTE: FÊNIX CONTAB, PREFEITURA MUNICIPAL DE RIBAMAR FIQUENE, 25/maio/2016 às 16h e 49m. Assinado Digitalmente no dia 25/maio/2016 às 16h e 49m.</t>
  </si>
  <si>
    <t>FONTE: FÊNIX CONTAB, PREFEITURA MUNICIPAL DE RIBAMAR FIQUENE, 25/maio/2016 às 16h e 55m. Assinado Digitalmente no dia25/maio/2016 às 16h e 55m.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</si>
</sst>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</numFmts>
  <fonts count="59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u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sz val="8"/>
      <name val="Cambria"/>
      <family val="1"/>
    </font>
    <font>
      <vertAlign val="superscript"/>
      <sz val="8"/>
      <name val="Times New Roman"/>
      <family val="1"/>
    </font>
    <font>
      <b/>
      <vertAlign val="superscript"/>
      <sz val="8"/>
      <name val="Cambria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strike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b/>
      <sz val="8"/>
      <name val="Cambria"/>
      <family val="1"/>
    </font>
    <font>
      <b/>
      <vertAlign val="superscript"/>
      <sz val="8"/>
      <name val="Cambria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30"/>
      <name val="Times New Roman"/>
      <family val="1"/>
    </font>
    <font>
      <b/>
      <vertAlign val="superscript"/>
      <sz val="12"/>
      <color indexed="30"/>
      <name val="Times New Roman"/>
      <family val="1"/>
    </font>
    <font>
      <b/>
      <sz val="12"/>
      <color indexed="3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strike/>
      <sz val="8"/>
      <color rgb="FFFF0000"/>
      <name val="Times New Roman"/>
      <family val="1"/>
    </font>
    <font>
      <b/>
      <u/>
      <sz val="8"/>
      <name val="Cambria"/>
      <family val="1"/>
      <scheme val="major"/>
    </font>
    <font>
      <sz val="10"/>
      <color rgb="FFFF0000"/>
      <name val="Times New Roman"/>
      <family val="1"/>
    </font>
    <font>
      <b/>
      <sz val="12"/>
      <color theme="0"/>
      <name val="Arial"/>
      <family val="2"/>
    </font>
    <font>
      <b/>
      <sz val="8"/>
      <color rgb="FF0070C0"/>
      <name val="Cambria"/>
      <family val="1"/>
      <scheme val="major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2" tint="-0.49998474074526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9" fontId="3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</cellStyleXfs>
  <cellXfs count="1667">
    <xf numFmtId="0" fontId="0" fillId="0" borderId="0" xfId="0"/>
    <xf numFmtId="164" fontId="2" fillId="0" borderId="0" xfId="0" applyNumberFormat="1" applyFont="1" applyFill="1" applyAlignment="1">
      <alignment horizontal="right"/>
    </xf>
    <xf numFmtId="37" fontId="2" fillId="0" borderId="1" xfId="0" applyNumberFormat="1" applyFont="1" applyFill="1" applyBorder="1" applyAlignment="1"/>
    <xf numFmtId="37" fontId="2" fillId="0" borderId="2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3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37" fontId="2" fillId="0" borderId="13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2" xfId="0" applyFont="1" applyFill="1" applyBorder="1" applyAlignment="1"/>
    <xf numFmtId="0" fontId="2" fillId="0" borderId="13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/>
    </xf>
    <xf numFmtId="9" fontId="2" fillId="0" borderId="2" xfId="0" applyNumberFormat="1" applyFont="1" applyFill="1" applyBorder="1" applyAlignment="1">
      <alignment horizontal="center"/>
    </xf>
    <xf numFmtId="9" fontId="2" fillId="0" borderId="12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5" xfId="0" applyFont="1" applyFill="1" applyBorder="1" applyAlignment="1"/>
    <xf numFmtId="9" fontId="2" fillId="0" borderId="14" xfId="0" applyNumberFormat="1" applyFont="1" applyFill="1" applyBorder="1" applyAlignment="1"/>
    <xf numFmtId="9" fontId="2" fillId="0" borderId="3" xfId="0" applyNumberFormat="1" applyFont="1" applyFill="1" applyBorder="1" applyAlignment="1"/>
    <xf numFmtId="0" fontId="2" fillId="0" borderId="4" xfId="0" applyFont="1" applyFill="1" applyBorder="1" applyAlignment="1">
      <alignment horizontal="justify" vertical="top" wrapText="1"/>
    </xf>
    <xf numFmtId="164" fontId="2" fillId="0" borderId="6" xfId="0" applyNumberFormat="1" applyFont="1" applyFill="1" applyBorder="1" applyAlignment="1">
      <alignment horizontal="right"/>
    </xf>
    <xf numFmtId="0" fontId="6" fillId="0" borderId="8" xfId="0" applyFont="1" applyFill="1" applyBorder="1"/>
    <xf numFmtId="0" fontId="7" fillId="0" borderId="0" xfId="0" applyFont="1" applyFill="1"/>
    <xf numFmtId="0" fontId="2" fillId="0" borderId="0" xfId="0" applyFont="1" applyFill="1" applyAlignment="1">
      <alignment horizontal="justify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right" vertical="top" wrapText="1"/>
    </xf>
    <xf numFmtId="164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vertical="top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11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/>
    <xf numFmtId="0" fontId="5" fillId="0" borderId="0" xfId="0" applyFont="1" applyFill="1" applyBorder="1" applyAlignment="1"/>
    <xf numFmtId="164" fontId="5" fillId="0" borderId="0" xfId="0" applyNumberFormat="1" applyFont="1" applyFill="1" applyAlignment="1">
      <alignment horizontal="right"/>
    </xf>
    <xf numFmtId="49" fontId="5" fillId="0" borderId="4" xfId="0" applyNumberFormat="1" applyFont="1" applyFill="1" applyBorder="1" applyAlignment="1"/>
    <xf numFmtId="49" fontId="5" fillId="0" borderId="4" xfId="0" applyNumberFormat="1" applyFont="1" applyFill="1" applyBorder="1" applyAlignment="1">
      <alignment horizontal="left" indent="2"/>
    </xf>
    <xf numFmtId="0" fontId="12" fillId="0" borderId="4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12" fillId="0" borderId="11" xfId="0" applyFont="1" applyFill="1" applyBorder="1" applyAlignment="1">
      <alignment horizontal="justify" vertical="top" wrapText="1"/>
    </xf>
    <xf numFmtId="49" fontId="5" fillId="0" borderId="8" xfId="0" applyNumberFormat="1" applyFont="1" applyFill="1" applyBorder="1" applyAlignment="1"/>
    <xf numFmtId="49" fontId="5" fillId="0" borderId="3" xfId="0" applyNumberFormat="1" applyFont="1" applyFill="1" applyBorder="1" applyAlignment="1"/>
    <xf numFmtId="0" fontId="5" fillId="0" borderId="6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3" xfId="0" applyNumberFormat="1" applyFont="1" applyFill="1" applyBorder="1" applyAlignment="1"/>
    <xf numFmtId="49" fontId="5" fillId="0" borderId="11" xfId="0" applyNumberFormat="1" applyFont="1" applyFill="1" applyBorder="1" applyAlignment="1"/>
    <xf numFmtId="0" fontId="13" fillId="0" borderId="0" xfId="0" applyNumberFormat="1" applyFont="1" applyFill="1" applyAlignment="1"/>
    <xf numFmtId="49" fontId="5" fillId="2" borderId="3" xfId="0" applyNumberFormat="1" applyFont="1" applyFill="1" applyBorder="1" applyAlignment="1"/>
    <xf numFmtId="0" fontId="5" fillId="2" borderId="6" xfId="0" applyNumberFormat="1" applyFont="1" applyFill="1" applyBorder="1" applyAlignment="1"/>
    <xf numFmtId="0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/>
    <xf numFmtId="166" fontId="5" fillId="0" borderId="0" xfId="0" applyNumberFormat="1" applyFont="1" applyFill="1"/>
    <xf numFmtId="0" fontId="5" fillId="0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/>
    </xf>
    <xf numFmtId="0" fontId="11" fillId="2" borderId="11" xfId="0" applyFont="1" applyFill="1" applyBorder="1" applyAlignment="1"/>
    <xf numFmtId="49" fontId="11" fillId="2" borderId="12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0" borderId="0" xfId="0" applyFont="1" applyFill="1"/>
    <xf numFmtId="0" fontId="5" fillId="0" borderId="0" xfId="0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indent="3"/>
    </xf>
    <xf numFmtId="0" fontId="5" fillId="0" borderId="4" xfId="0" applyFont="1" applyFill="1" applyBorder="1" applyAlignment="1">
      <alignment horizontal="left" indent="2"/>
    </xf>
    <xf numFmtId="0" fontId="5" fillId="0" borderId="4" xfId="0" applyNumberFormat="1" applyFont="1" applyFill="1" applyBorder="1" applyAlignment="1"/>
    <xf numFmtId="0" fontId="13" fillId="0" borderId="0" xfId="1" applyNumberFormat="1" applyFont="1" applyFill="1" applyAlignment="1"/>
    <xf numFmtId="0" fontId="10" fillId="0" borderId="0" xfId="1"/>
    <xf numFmtId="0" fontId="5" fillId="0" borderId="0" xfId="1" applyFont="1" applyFill="1" applyAlignment="1"/>
    <xf numFmtId="0" fontId="5" fillId="0" borderId="0" xfId="1" applyFont="1" applyFill="1" applyBorder="1" applyAlignment="1"/>
    <xf numFmtId="164" fontId="5" fillId="0" borderId="0" xfId="1" applyNumberFormat="1" applyFont="1" applyFill="1" applyAlignment="1">
      <alignment horizontal="right"/>
    </xf>
    <xf numFmtId="0" fontId="5" fillId="2" borderId="5" xfId="1" applyFont="1" applyFill="1" applyBorder="1" applyAlignment="1"/>
    <xf numFmtId="0" fontId="5" fillId="2" borderId="4" xfId="1" applyFont="1" applyFill="1" applyBorder="1" applyAlignment="1"/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5" fillId="2" borderId="12" xfId="1" applyFont="1" applyFill="1" applyBorder="1" applyAlignment="1">
      <alignment horizontal="center"/>
    </xf>
    <xf numFmtId="0" fontId="15" fillId="0" borderId="0" xfId="1" applyFont="1" applyBorder="1" applyAlignment="1">
      <alignment wrapText="1"/>
    </xf>
    <xf numFmtId="0" fontId="15" fillId="0" borderId="0" xfId="1" applyFont="1" applyFill="1" applyBorder="1" applyAlignment="1"/>
    <xf numFmtId="0" fontId="5" fillId="0" borderId="0" xfId="1" applyFont="1" applyAlignment="1">
      <alignment wrapText="1"/>
    </xf>
    <xf numFmtId="0" fontId="5" fillId="0" borderId="0" xfId="1" applyFont="1" applyAlignment="1">
      <alignment horizontal="right" vertical="top" wrapText="1"/>
    </xf>
    <xf numFmtId="0" fontId="5" fillId="0" borderId="0" xfId="1" applyFont="1" applyBorder="1" applyAlignment="1">
      <alignment wrapText="1"/>
    </xf>
    <xf numFmtId="0" fontId="2" fillId="0" borderId="0" xfId="1" applyFont="1" applyFill="1" applyAlignment="1"/>
    <xf numFmtId="0" fontId="2" fillId="0" borderId="0" xfId="1" applyFont="1" applyFill="1" applyBorder="1" applyAlignment="1"/>
    <xf numFmtId="0" fontId="2" fillId="0" borderId="0" xfId="1" applyFont="1" applyFill="1"/>
    <xf numFmtId="164" fontId="2" fillId="0" borderId="0" xfId="1" applyNumberFormat="1" applyFont="1" applyFill="1" applyAlignment="1">
      <alignment horizontal="right"/>
    </xf>
    <xf numFmtId="0" fontId="1" fillId="2" borderId="13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2" fillId="0" borderId="4" xfId="1" applyFont="1" applyFill="1" applyBorder="1" applyAlignment="1"/>
    <xf numFmtId="0" fontId="1" fillId="2" borderId="5" xfId="1" applyFont="1" applyFill="1" applyBorder="1" applyAlignment="1">
      <alignment horizontal="center" vertical="center" wrapText="1"/>
    </xf>
    <xf numFmtId="37" fontId="1" fillId="2" borderId="13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 vertical="center" wrapText="1"/>
    </xf>
    <xf numFmtId="37" fontId="1" fillId="2" borderId="7" xfId="1" applyNumberFormat="1" applyFont="1" applyFill="1" applyBorder="1" applyAlignment="1">
      <alignment horizontal="center"/>
    </xf>
    <xf numFmtId="37" fontId="1" fillId="2" borderId="2" xfId="1" applyNumberFormat="1" applyFont="1" applyFill="1" applyBorder="1" applyAlignment="1">
      <alignment horizontal="center"/>
    </xf>
    <xf numFmtId="37" fontId="1" fillId="2" borderId="0" xfId="1" applyNumberFormat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37" fontId="1" fillId="2" borderId="4" xfId="1" applyNumberFormat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 vertical="center" wrapText="1"/>
    </xf>
    <xf numFmtId="37" fontId="1" fillId="2" borderId="1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left" indent="1"/>
    </xf>
    <xf numFmtId="37" fontId="2" fillId="0" borderId="15" xfId="1" applyNumberFormat="1" applyFont="1" applyFill="1" applyBorder="1" applyAlignment="1"/>
    <xf numFmtId="37" fontId="2" fillId="0" borderId="3" xfId="1" applyNumberFormat="1" applyFont="1" applyFill="1" applyBorder="1" applyAlignment="1"/>
    <xf numFmtId="49" fontId="2" fillId="0" borderId="11" xfId="1" applyNumberFormat="1" applyFont="1" applyFill="1" applyBorder="1" applyAlignment="1"/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top" wrapText="1"/>
    </xf>
    <xf numFmtId="0" fontId="15" fillId="0" borderId="0" xfId="1" applyFont="1" applyFill="1" applyAlignment="1"/>
    <xf numFmtId="0" fontId="11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0" borderId="4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0" borderId="4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/>
    <xf numFmtId="0" fontId="5" fillId="2" borderId="12" xfId="1" applyFont="1" applyFill="1" applyBorder="1" applyAlignment="1">
      <alignment horizontal="center" wrapText="1"/>
    </xf>
    <xf numFmtId="0" fontId="43" fillId="0" borderId="0" xfId="1" applyNumberFormat="1" applyFont="1" applyFill="1" applyAlignment="1"/>
    <xf numFmtId="0" fontId="44" fillId="0" borderId="0" xfId="1" applyFont="1" applyFill="1" applyAlignment="1">
      <alignment horizontal="center"/>
    </xf>
    <xf numFmtId="0" fontId="44" fillId="0" borderId="0" xfId="1" applyFont="1" applyFill="1" applyAlignment="1"/>
    <xf numFmtId="0" fontId="44" fillId="3" borderId="0" xfId="1" applyFont="1" applyFill="1"/>
    <xf numFmtId="164" fontId="44" fillId="0" borderId="0" xfId="1" applyNumberFormat="1" applyFont="1" applyFill="1" applyAlignment="1">
      <alignment horizontal="right"/>
    </xf>
    <xf numFmtId="0" fontId="45" fillId="2" borderId="13" xfId="1" applyFont="1" applyFill="1" applyBorder="1" applyAlignment="1">
      <alignment horizontal="center"/>
    </xf>
    <xf numFmtId="0" fontId="45" fillId="2" borderId="15" xfId="1" applyFont="1" applyFill="1" applyBorder="1" applyAlignment="1">
      <alignment horizontal="center"/>
    </xf>
    <xf numFmtId="0" fontId="44" fillId="2" borderId="0" xfId="1" applyFont="1" applyFill="1" applyBorder="1" applyAlignment="1">
      <alignment horizontal="center"/>
    </xf>
    <xf numFmtId="0" fontId="45" fillId="2" borderId="12" xfId="1" applyFont="1" applyFill="1" applyBorder="1" applyAlignment="1">
      <alignment horizontal="center"/>
    </xf>
    <xf numFmtId="0" fontId="45" fillId="2" borderId="6" xfId="1" applyFont="1" applyFill="1" applyBorder="1" applyAlignment="1">
      <alignment horizontal="center"/>
    </xf>
    <xf numFmtId="0" fontId="44" fillId="0" borderId="15" xfId="1" applyFont="1" applyFill="1" applyBorder="1" applyAlignment="1"/>
    <xf numFmtId="0" fontId="44" fillId="0" borderId="0" xfId="1" applyFont="1" applyFill="1" applyBorder="1" applyAlignment="1"/>
    <xf numFmtId="0" fontId="45" fillId="3" borderId="3" xfId="1" applyFont="1" applyFill="1" applyBorder="1" applyAlignment="1"/>
    <xf numFmtId="0" fontId="44" fillId="0" borderId="3" xfId="1" applyFont="1" applyFill="1" applyBorder="1" applyAlignment="1">
      <alignment horizontal="center"/>
    </xf>
    <xf numFmtId="0" fontId="44" fillId="3" borderId="15" xfId="1" applyFont="1" applyFill="1" applyBorder="1" applyAlignment="1">
      <alignment horizontal="left"/>
    </xf>
    <xf numFmtId="0" fontId="44" fillId="3" borderId="0" xfId="1" applyFont="1" applyFill="1" applyBorder="1" applyAlignment="1">
      <alignment horizontal="left"/>
    </xf>
    <xf numFmtId="0" fontId="44" fillId="3" borderId="4" xfId="1" applyFont="1" applyFill="1" applyBorder="1" applyAlignment="1">
      <alignment horizontal="left"/>
    </xf>
    <xf numFmtId="0" fontId="45" fillId="3" borderId="3" xfId="1" applyFont="1" applyFill="1" applyBorder="1" applyAlignment="1">
      <alignment wrapText="1"/>
    </xf>
    <xf numFmtId="0" fontId="45" fillId="0" borderId="3" xfId="1" applyFont="1" applyFill="1" applyBorder="1" applyAlignment="1">
      <alignment horizontal="center" wrapText="1"/>
    </xf>
    <xf numFmtId="0" fontId="46" fillId="0" borderId="3" xfId="1" applyFont="1" applyBorder="1"/>
    <xf numFmtId="0" fontId="44" fillId="0" borderId="6" xfId="1" applyFont="1" applyFill="1" applyBorder="1" applyAlignment="1"/>
    <xf numFmtId="0" fontId="47" fillId="0" borderId="0" xfId="1" applyFont="1" applyFill="1" applyBorder="1" applyAlignment="1"/>
    <xf numFmtId="0" fontId="20" fillId="0" borderId="0" xfId="1" applyFont="1" applyFill="1" applyBorder="1" applyAlignment="1"/>
    <xf numFmtId="0" fontId="46" fillId="0" borderId="0" xfId="1" applyFont="1"/>
    <xf numFmtId="0" fontId="46" fillId="0" borderId="0" xfId="1" applyFont="1" applyBorder="1"/>
    <xf numFmtId="0" fontId="44" fillId="3" borderId="0" xfId="1" applyFont="1" applyFill="1" applyBorder="1"/>
    <xf numFmtId="0" fontId="45" fillId="0" borderId="6" xfId="1" applyFont="1" applyFill="1" applyBorder="1" applyAlignment="1">
      <alignment horizontal="center" wrapText="1"/>
    </xf>
    <xf numFmtId="0" fontId="45" fillId="3" borderId="3" xfId="1" applyFont="1" applyFill="1" applyBorder="1" applyAlignment="1">
      <alignment horizontal="left" vertical="center" wrapText="1"/>
    </xf>
    <xf numFmtId="0" fontId="45" fillId="3" borderId="3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1" applyFont="1" applyBorder="1" applyAlignment="1">
      <alignment horizontal="left" wrapText="1"/>
    </xf>
    <xf numFmtId="37" fontId="1" fillId="2" borderId="10" xfId="1" applyNumberFormat="1" applyFont="1" applyFill="1" applyBorder="1" applyAlignment="1">
      <alignment horizontal="center"/>
    </xf>
    <xf numFmtId="37" fontId="1" fillId="2" borderId="1" xfId="1" applyNumberFormat="1" applyFont="1" applyFill="1" applyBorder="1" applyAlignment="1">
      <alignment horizontal="center"/>
    </xf>
    <xf numFmtId="0" fontId="48" fillId="0" borderId="0" xfId="0" applyFont="1" applyFill="1" applyBorder="1" applyAlignment="1"/>
    <xf numFmtId="37" fontId="48" fillId="0" borderId="0" xfId="0" applyNumberFormat="1" applyFont="1" applyFill="1" applyBorder="1" applyAlignment="1"/>
    <xf numFmtId="37" fontId="1" fillId="2" borderId="5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49" fontId="5" fillId="0" borderId="0" xfId="1" applyNumberFormat="1" applyFont="1" applyFill="1" applyBorder="1" applyAlignment="1"/>
    <xf numFmtId="0" fontId="11" fillId="0" borderId="0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/>
    </xf>
    <xf numFmtId="0" fontId="11" fillId="2" borderId="12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center"/>
    </xf>
    <xf numFmtId="0" fontId="5" fillId="0" borderId="8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justify" vertical="top" wrapText="1"/>
    </xf>
    <xf numFmtId="0" fontId="5" fillId="0" borderId="4" xfId="1" applyFont="1" applyBorder="1" applyAlignment="1">
      <alignment horizontal="justify" vertical="top" wrapText="1"/>
    </xf>
    <xf numFmtId="0" fontId="12" fillId="0" borderId="4" xfId="1" applyFont="1" applyBorder="1" applyAlignment="1">
      <alignment horizontal="left" vertical="top" wrapText="1"/>
    </xf>
    <xf numFmtId="0" fontId="5" fillId="0" borderId="0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0" xfId="2" applyFont="1" applyFill="1" applyBorder="1" applyAlignment="1">
      <alignment vertical="center"/>
    </xf>
    <xf numFmtId="0" fontId="11" fillId="0" borderId="0" xfId="1" applyFont="1" applyFill="1" applyBorder="1" applyAlignment="1"/>
    <xf numFmtId="0" fontId="5" fillId="0" borderId="0" xfId="2" applyFont="1" applyFill="1" applyBorder="1" applyAlignment="1"/>
    <xf numFmtId="0" fontId="5" fillId="2" borderId="15" xfId="1" applyFont="1" applyFill="1" applyBorder="1" applyAlignment="1">
      <alignment horizontal="center"/>
    </xf>
    <xf numFmtId="0" fontId="43" fillId="0" borderId="0" xfId="0" applyNumberFormat="1" applyFont="1" applyFill="1" applyAlignment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/>
    <xf numFmtId="0" fontId="44" fillId="3" borderId="0" xfId="0" applyFont="1" applyFill="1"/>
    <xf numFmtId="164" fontId="44" fillId="0" borderId="0" xfId="0" applyNumberFormat="1" applyFont="1" applyFill="1" applyAlignment="1">
      <alignment horizontal="right"/>
    </xf>
    <xf numFmtId="0" fontId="45" fillId="2" borderId="13" xfId="0" applyFont="1" applyFill="1" applyBorder="1" applyAlignment="1">
      <alignment horizontal="center"/>
    </xf>
    <xf numFmtId="0" fontId="45" fillId="2" borderId="15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44" fillId="0" borderId="15" xfId="0" applyFont="1" applyFill="1" applyBorder="1" applyAlignment="1"/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/>
    <xf numFmtId="0" fontId="45" fillId="3" borderId="3" xfId="0" applyFont="1" applyFill="1" applyBorder="1" applyAlignment="1"/>
    <xf numFmtId="0" fontId="44" fillId="3" borderId="15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left"/>
    </xf>
    <xf numFmtId="0" fontId="44" fillId="3" borderId="4" xfId="0" applyFont="1" applyFill="1" applyBorder="1" applyAlignment="1">
      <alignment horizontal="left"/>
    </xf>
    <xf numFmtId="0" fontId="44" fillId="3" borderId="4" xfId="0" applyFont="1" applyFill="1" applyBorder="1"/>
    <xf numFmtId="0" fontId="44" fillId="3" borderId="0" xfId="0" applyFont="1" applyFill="1" applyBorder="1" applyAlignment="1">
      <alignment horizontal="left" wrapText="1"/>
    </xf>
    <xf numFmtId="0" fontId="44" fillId="3" borderId="4" xfId="0" applyFont="1" applyFill="1" applyBorder="1" applyAlignment="1">
      <alignment horizontal="left" wrapText="1"/>
    </xf>
    <xf numFmtId="0" fontId="44" fillId="3" borderId="6" xfId="0" applyFont="1" applyFill="1" applyBorder="1" applyAlignment="1">
      <alignment horizontal="left" wrapText="1"/>
    </xf>
    <xf numFmtId="0" fontId="45" fillId="3" borderId="3" xfId="0" applyFont="1" applyFill="1" applyBorder="1" applyAlignment="1">
      <alignment wrapText="1"/>
    </xf>
    <xf numFmtId="0" fontId="45" fillId="0" borderId="3" xfId="0" applyFont="1" applyFill="1" applyBorder="1" applyAlignment="1">
      <alignment horizontal="center" wrapText="1"/>
    </xf>
    <xf numFmtId="0" fontId="45" fillId="3" borderId="0" xfId="0" applyFont="1" applyFill="1" applyBorder="1" applyAlignment="1">
      <alignment horizontal="left" vertical="center" wrapText="1"/>
    </xf>
    <xf numFmtId="0" fontId="45" fillId="0" borderId="15" xfId="0" applyFont="1" applyFill="1" applyBorder="1" applyAlignment="1">
      <alignment wrapText="1"/>
    </xf>
    <xf numFmtId="0" fontId="44" fillId="3" borderId="0" xfId="0" applyFont="1" applyFill="1" applyBorder="1" applyAlignment="1"/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/>
    <xf numFmtId="0" fontId="44" fillId="0" borderId="6" xfId="0" applyFont="1" applyFill="1" applyBorder="1" applyAlignment="1"/>
    <xf numFmtId="0" fontId="49" fillId="2" borderId="15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/>
    </xf>
    <xf numFmtId="0" fontId="45" fillId="0" borderId="3" xfId="0" applyFont="1" applyFill="1" applyBorder="1" applyAlignment="1"/>
    <xf numFmtId="0" fontId="44" fillId="2" borderId="15" xfId="0" applyFont="1" applyFill="1" applyBorder="1" applyAlignment="1"/>
    <xf numFmtId="0" fontId="49" fillId="2" borderId="0" xfId="0" applyFont="1" applyFill="1" applyBorder="1" applyAlignment="1">
      <alignment horizontal="center"/>
    </xf>
    <xf numFmtId="0" fontId="44" fillId="2" borderId="6" xfId="0" applyFont="1" applyFill="1" applyBorder="1" applyAlignment="1"/>
    <xf numFmtId="0" fontId="44" fillId="3" borderId="0" xfId="0" applyFont="1" applyFill="1" applyAlignment="1">
      <alignment wrapText="1"/>
    </xf>
    <xf numFmtId="0" fontId="45" fillId="0" borderId="0" xfId="0" applyFont="1" applyFill="1" applyBorder="1" applyAlignment="1"/>
    <xf numFmtId="0" fontId="44" fillId="3" borderId="0" xfId="0" applyFont="1" applyFill="1" applyAlignment="1"/>
    <xf numFmtId="0" fontId="44" fillId="3" borderId="6" xfId="0" applyFont="1" applyFill="1" applyBorder="1" applyAlignment="1"/>
    <xf numFmtId="0" fontId="46" fillId="0" borderId="0" xfId="0" applyFont="1"/>
    <xf numFmtId="0" fontId="44" fillId="0" borderId="15" xfId="0" applyFont="1" applyFill="1" applyBorder="1" applyAlignment="1">
      <alignment wrapText="1"/>
    </xf>
    <xf numFmtId="0" fontId="45" fillId="0" borderId="3" xfId="0" applyFont="1" applyFill="1" applyBorder="1" applyAlignment="1">
      <alignment wrapText="1"/>
    </xf>
    <xf numFmtId="0" fontId="46" fillId="0" borderId="3" xfId="0" applyFont="1" applyBorder="1"/>
    <xf numFmtId="0" fontId="46" fillId="0" borderId="0" xfId="0" applyFont="1" applyBorder="1"/>
    <xf numFmtId="0" fontId="46" fillId="0" borderId="6" xfId="0" applyFont="1" applyBorder="1"/>
    <xf numFmtId="0" fontId="0" fillId="0" borderId="3" xfId="0" applyBorder="1"/>
    <xf numFmtId="0" fontId="0" fillId="0" borderId="6" xfId="0" applyBorder="1"/>
    <xf numFmtId="0" fontId="44" fillId="0" borderId="6" xfId="0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Border="1" applyAlignment="1">
      <alignment wrapText="1"/>
    </xf>
    <xf numFmtId="0" fontId="5" fillId="0" borderId="4" xfId="1" applyFont="1" applyBorder="1" applyAlignment="1">
      <alignment vertical="top" wrapText="1"/>
    </xf>
    <xf numFmtId="0" fontId="5" fillId="0" borderId="15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4" xfId="1" applyFont="1" applyBorder="1" applyAlignment="1">
      <alignment vertical="top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5" xfId="1" applyFont="1" applyBorder="1" applyAlignment="1">
      <alignment vertical="top" wrapText="1"/>
    </xf>
    <xf numFmtId="0" fontId="11" fillId="0" borderId="6" xfId="1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left" wrapText="1"/>
    </xf>
    <xf numFmtId="49" fontId="5" fillId="0" borderId="0" xfId="1" applyNumberFormat="1" applyFont="1" applyFill="1" applyAlignment="1"/>
    <xf numFmtId="0" fontId="5" fillId="0" borderId="4" xfId="1" applyFont="1" applyFill="1" applyBorder="1" applyAlignment="1">
      <alignment horizontal="left" wrapText="1"/>
    </xf>
    <xf numFmtId="0" fontId="10" fillId="0" borderId="0" xfId="1" applyFont="1" applyFill="1"/>
    <xf numFmtId="0" fontId="10" fillId="0" borderId="0" xfId="1" applyFont="1" applyFill="1" applyBorder="1"/>
    <xf numFmtId="0" fontId="10" fillId="0" borderId="6" xfId="1" applyFont="1" applyFill="1" applyBorder="1"/>
    <xf numFmtId="0" fontId="25" fillId="0" borderId="0" xfId="2" applyFont="1" applyFill="1" applyBorder="1" applyAlignment="1">
      <alignment horizontal="center" wrapText="1"/>
    </xf>
    <xf numFmtId="0" fontId="25" fillId="0" borderId="0" xfId="2" applyFont="1" applyFill="1" applyBorder="1" applyAlignment="1">
      <alignment horizontal="center"/>
    </xf>
    <xf numFmtId="0" fontId="25" fillId="0" borderId="0" xfId="1" applyFont="1" applyFill="1" applyBorder="1" applyAlignment="1"/>
    <xf numFmtId="0" fontId="10" fillId="0" borderId="0" xfId="1" applyFont="1" applyFill="1" applyAlignment="1">
      <alignment horizontal="left"/>
    </xf>
    <xf numFmtId="0" fontId="5" fillId="0" borderId="0" xfId="1" applyFont="1" applyBorder="1" applyAlignment="1">
      <alignment horizontal="right" vertical="top" wrapText="1"/>
    </xf>
    <xf numFmtId="164" fontId="5" fillId="0" borderId="0" xfId="1" applyNumberFormat="1" applyFont="1" applyBorder="1" applyAlignment="1">
      <alignment horizontal="right" vertical="top" wrapText="1"/>
    </xf>
    <xf numFmtId="0" fontId="5" fillId="0" borderId="14" xfId="1" applyFont="1" applyBorder="1" applyAlignment="1">
      <alignment horizontal="left" wrapText="1"/>
    </xf>
    <xf numFmtId="164" fontId="5" fillId="2" borderId="12" xfId="1" applyNumberFormat="1" applyFont="1" applyFill="1" applyBorder="1" applyAlignment="1">
      <alignment horizontal="right" vertical="top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left" wrapText="1"/>
    </xf>
    <xf numFmtId="0" fontId="14" fillId="2" borderId="12" xfId="1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righ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0" fontId="27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 vertical="top" wrapText="1"/>
    </xf>
    <xf numFmtId="164" fontId="1" fillId="2" borderId="0" xfId="0" applyNumberFormat="1" applyFont="1" applyFill="1" applyBorder="1" applyAlignment="1">
      <alignment horizontal="right" vertical="top" wrapText="1"/>
    </xf>
    <xf numFmtId="0" fontId="27" fillId="2" borderId="1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7" fontId="1" fillId="2" borderId="14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11" fillId="2" borderId="7" xfId="0" applyNumberFormat="1" applyFont="1" applyFill="1" applyBorder="1" applyAlignment="1">
      <alignment horizontal="center" wrapText="1"/>
    </xf>
    <xf numFmtId="0" fontId="11" fillId="2" borderId="7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/>
    <xf numFmtId="0" fontId="11" fillId="2" borderId="12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0" fontId="11" fillId="2" borderId="1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7" fontId="1" fillId="2" borderId="13" xfId="1" applyNumberFormat="1" applyFont="1" applyFill="1" applyBorder="1" applyAlignment="1">
      <alignment horizontal="center" vertical="top" wrapText="1"/>
    </xf>
    <xf numFmtId="37" fontId="1" fillId="2" borderId="1" xfId="1" applyNumberFormat="1" applyFont="1" applyFill="1" applyBorder="1" applyAlignment="1">
      <alignment horizontal="center"/>
    </xf>
    <xf numFmtId="37" fontId="1" fillId="2" borderId="6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0" fillId="2" borderId="2" xfId="0" applyFill="1" applyBorder="1" applyAlignment="1">
      <alignment vertical="top" wrapText="1"/>
    </xf>
    <xf numFmtId="37" fontId="1" fillId="2" borderId="2" xfId="1" applyNumberFormat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NumberFormat="1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2" borderId="13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7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37" fontId="2" fillId="0" borderId="3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 indent="1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7" fontId="5" fillId="4" borderId="14" xfId="0" applyNumberFormat="1" applyFont="1" applyFill="1" applyBorder="1" applyAlignment="1">
      <alignment horizontal="center"/>
    </xf>
    <xf numFmtId="0" fontId="50" fillId="0" borderId="0" xfId="0" applyNumberFormat="1" applyFont="1" applyFill="1" applyBorder="1" applyAlignment="1">
      <alignment wrapText="1"/>
    </xf>
    <xf numFmtId="0" fontId="50" fillId="0" borderId="0" xfId="0" applyNumberFormat="1" applyFont="1" applyFill="1" applyAlignment="1"/>
    <xf numFmtId="0" fontId="5" fillId="4" borderId="14" xfId="0" applyFont="1" applyFill="1" applyBorder="1"/>
    <xf numFmtId="0" fontId="5" fillId="0" borderId="11" xfId="0" applyNumberFormat="1" applyFont="1" applyFill="1" applyBorder="1" applyAlignment="1"/>
    <xf numFmtId="0" fontId="5" fillId="2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1" fillId="2" borderId="2" xfId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37" fontId="2" fillId="0" borderId="11" xfId="0" applyNumberFormat="1" applyFont="1" applyFill="1" applyBorder="1" applyAlignment="1"/>
    <xf numFmtId="49" fontId="11" fillId="2" borderId="7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38" fillId="5" borderId="16" xfId="1" applyFont="1" applyFill="1" applyBorder="1" applyAlignment="1" applyProtection="1">
      <alignment horizontal="center" vertical="center"/>
    </xf>
    <xf numFmtId="0" fontId="10" fillId="5" borderId="17" xfId="1" applyFill="1" applyBorder="1" applyAlignment="1" applyProtection="1">
      <alignment vertical="center"/>
    </xf>
    <xf numFmtId="0" fontId="10" fillId="0" borderId="18" xfId="1" applyFont="1" applyBorder="1" applyAlignment="1" applyProtection="1">
      <alignment horizontal="left" vertical="center"/>
    </xf>
    <xf numFmtId="0" fontId="42" fillId="0" borderId="18" xfId="1" applyFont="1" applyBorder="1" applyAlignment="1" applyProtection="1">
      <alignment horizontal="left" vertical="center" wrapText="1"/>
    </xf>
    <xf numFmtId="0" fontId="51" fillId="6" borderId="18" xfId="1" applyFont="1" applyFill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 wrapText="1"/>
    </xf>
    <xf numFmtId="0" fontId="10" fillId="0" borderId="19" xfId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/>
    <xf numFmtId="49" fontId="5" fillId="8" borderId="4" xfId="0" applyNumberFormat="1" applyFont="1" applyFill="1" applyBorder="1" applyAlignment="1"/>
    <xf numFmtId="0" fontId="5" fillId="9" borderId="4" xfId="0" applyFont="1" applyFill="1" applyBorder="1" applyAlignment="1">
      <alignment wrapText="1"/>
    </xf>
    <xf numFmtId="0" fontId="12" fillId="9" borderId="11" xfId="0" applyFont="1" applyFill="1" applyBorder="1" applyAlignment="1">
      <alignment horizontal="justify" vertical="top" wrapText="1"/>
    </xf>
    <xf numFmtId="43" fontId="5" fillId="7" borderId="2" xfId="5" applyFont="1" applyFill="1" applyBorder="1" applyAlignment="1"/>
    <xf numFmtId="10" fontId="5" fillId="9" borderId="2" xfId="3" applyNumberFormat="1" applyFont="1" applyFill="1" applyBorder="1" applyAlignment="1"/>
    <xf numFmtId="43" fontId="5" fillId="9" borderId="2" xfId="5" applyFont="1" applyFill="1" applyBorder="1" applyAlignment="1"/>
    <xf numFmtId="43" fontId="5" fillId="0" borderId="14" xfId="5" applyFont="1" applyFill="1" applyBorder="1" applyAlignment="1"/>
    <xf numFmtId="43" fontId="5" fillId="9" borderId="13" xfId="5" applyFont="1" applyFill="1" applyBorder="1" applyAlignment="1"/>
    <xf numFmtId="43" fontId="5" fillId="8" borderId="2" xfId="5" applyFont="1" applyFill="1" applyBorder="1" applyAlignment="1"/>
    <xf numFmtId="0" fontId="5" fillId="9" borderId="5" xfId="0" applyNumberFormat="1" applyFont="1" applyFill="1" applyBorder="1" applyAlignment="1">
      <alignment wrapText="1"/>
    </xf>
    <xf numFmtId="43" fontId="5" fillId="0" borderId="2" xfId="5" applyFont="1" applyFill="1" applyBorder="1" applyAlignment="1"/>
    <xf numFmtId="10" fontId="5" fillId="8" borderId="2" xfId="3" applyNumberFormat="1" applyFont="1" applyFill="1" applyBorder="1" applyAlignment="1"/>
    <xf numFmtId="10" fontId="5" fillId="0" borderId="2" xfId="3" applyNumberFormat="1" applyFont="1" applyFill="1" applyBorder="1" applyAlignment="1"/>
    <xf numFmtId="10" fontId="5" fillId="9" borderId="10" xfId="3" applyNumberFormat="1" applyFont="1" applyFill="1" applyBorder="1" applyAlignment="1"/>
    <xf numFmtId="10" fontId="5" fillId="8" borderId="7" xfId="3" applyNumberFormat="1" applyFont="1" applyFill="1" applyBorder="1" applyAlignment="1"/>
    <xf numFmtId="10" fontId="5" fillId="7" borderId="2" xfId="3" applyNumberFormat="1" applyFont="1" applyFill="1" applyBorder="1" applyAlignment="1"/>
    <xf numFmtId="43" fontId="5" fillId="0" borderId="9" xfId="5" applyFont="1" applyFill="1" applyBorder="1" applyAlignment="1">
      <alignment horizontal="center"/>
    </xf>
    <xf numFmtId="0" fontId="5" fillId="7" borderId="0" xfId="0" applyNumberFormat="1" applyFont="1" applyFill="1" applyBorder="1" applyAlignment="1"/>
    <xf numFmtId="0" fontId="5" fillId="7" borderId="4" xfId="0" applyNumberFormat="1" applyFont="1" applyFill="1" applyBorder="1" applyAlignment="1"/>
    <xf numFmtId="0" fontId="5" fillId="8" borderId="0" xfId="0" applyNumberFormat="1" applyFont="1" applyFill="1" applyBorder="1" applyAlignment="1"/>
    <xf numFmtId="0" fontId="5" fillId="9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/>
    <xf numFmtId="0" fontId="5" fillId="8" borderId="5" xfId="0" applyNumberFormat="1" applyFont="1" applyFill="1" applyBorder="1" applyAlignment="1">
      <alignment wrapText="1"/>
    </xf>
    <xf numFmtId="43" fontId="5" fillId="4" borderId="14" xfId="5" applyFont="1" applyFill="1" applyBorder="1" applyAlignment="1">
      <alignment horizontal="center"/>
    </xf>
    <xf numFmtId="43" fontId="5" fillId="2" borderId="1" xfId="5" applyFont="1" applyFill="1" applyBorder="1" applyAlignment="1"/>
    <xf numFmtId="43" fontId="5" fillId="0" borderId="0" xfId="5" applyFont="1" applyFill="1" applyBorder="1" applyAlignment="1"/>
    <xf numFmtId="10" fontId="5" fillId="0" borderId="12" xfId="3" applyNumberFormat="1" applyFont="1" applyFill="1" applyBorder="1" applyAlignment="1"/>
    <xf numFmtId="43" fontId="5" fillId="7" borderId="7" xfId="5" applyFont="1" applyFill="1" applyBorder="1" applyAlignment="1"/>
    <xf numFmtId="43" fontId="5" fillId="8" borderId="13" xfId="0" applyNumberFormat="1" applyFont="1" applyFill="1" applyBorder="1" applyAlignment="1"/>
    <xf numFmtId="43" fontId="5" fillId="9" borderId="7" xfId="0" applyNumberFormat="1" applyFont="1" applyFill="1" applyBorder="1" applyAlignment="1"/>
    <xf numFmtId="43" fontId="5" fillId="9" borderId="2" xfId="0" applyNumberFormat="1" applyFont="1" applyFill="1" applyBorder="1" applyAlignment="1">
      <alignment horizontal="center"/>
    </xf>
    <xf numFmtId="43" fontId="5" fillId="8" borderId="10" xfId="0" applyNumberFormat="1" applyFont="1" applyFill="1" applyBorder="1" applyAlignment="1"/>
    <xf numFmtId="10" fontId="5" fillId="9" borderId="13" xfId="3" applyNumberFormat="1" applyFont="1" applyFill="1" applyBorder="1" applyAlignment="1"/>
    <xf numFmtId="43" fontId="5" fillId="2" borderId="14" xfId="5" applyFont="1" applyFill="1" applyBorder="1" applyAlignment="1"/>
    <xf numFmtId="43" fontId="5" fillId="0" borderId="12" xfId="5" applyFont="1" applyFill="1" applyBorder="1" applyAlignment="1"/>
    <xf numFmtId="49" fontId="5" fillId="0" borderId="4" xfId="0" applyNumberFormat="1" applyFont="1" applyFill="1" applyBorder="1" applyAlignment="1">
      <alignment vertical="center" wrapText="1"/>
    </xf>
    <xf numFmtId="10" fontId="5" fillId="0" borderId="2" xfId="3" applyNumberFormat="1" applyFont="1" applyFill="1" applyBorder="1" applyAlignment="1">
      <alignment vertical="center"/>
    </xf>
    <xf numFmtId="43" fontId="5" fillId="0" borderId="2" xfId="5" applyFont="1" applyFill="1" applyBorder="1" applyAlignment="1">
      <alignment vertical="center"/>
    </xf>
    <xf numFmtId="43" fontId="5" fillId="8" borderId="14" xfId="5" applyFont="1" applyFill="1" applyBorder="1" applyAlignment="1"/>
    <xf numFmtId="43" fontId="5" fillId="8" borderId="9" xfId="5" applyFont="1" applyFill="1" applyBorder="1" applyAlignment="1"/>
    <xf numFmtId="43" fontId="5" fillId="0" borderId="9" xfId="5" applyFont="1" applyFill="1" applyBorder="1" applyAlignment="1"/>
    <xf numFmtId="43" fontId="5" fillId="0" borderId="7" xfId="5" applyFont="1" applyFill="1" applyBorder="1" applyAlignment="1"/>
    <xf numFmtId="43" fontId="5" fillId="0" borderId="7" xfId="5" applyFont="1" applyFill="1" applyBorder="1" applyAlignment="1">
      <alignment horizontal="center"/>
    </xf>
    <xf numFmtId="43" fontId="5" fillId="8" borderId="13" xfId="5" applyFont="1" applyFill="1" applyBorder="1" applyAlignment="1"/>
    <xf numFmtId="43" fontId="5" fillId="0" borderId="6" xfId="5" applyFont="1" applyFill="1" applyBorder="1" applyAlignment="1"/>
    <xf numFmtId="43" fontId="5" fillId="0" borderId="9" xfId="0" applyNumberFormat="1" applyFont="1" applyFill="1" applyBorder="1" applyAlignment="1"/>
    <xf numFmtId="0" fontId="5" fillId="10" borderId="2" xfId="0" applyNumberFormat="1" applyFont="1" applyFill="1" applyBorder="1" applyAlignment="1" applyProtection="1">
      <protection locked="0"/>
    </xf>
    <xf numFmtId="0" fontId="5" fillId="10" borderId="7" xfId="0" applyNumberFormat="1" applyFont="1" applyFill="1" applyBorder="1" applyAlignment="1" applyProtection="1">
      <protection locked="0"/>
    </xf>
    <xf numFmtId="0" fontId="11" fillId="10" borderId="2" xfId="0" applyNumberFormat="1" applyFont="1" applyFill="1" applyBorder="1" applyAlignment="1" applyProtection="1">
      <protection locked="0"/>
    </xf>
    <xf numFmtId="37" fontId="5" fillId="10" borderId="7" xfId="0" applyNumberFormat="1" applyFont="1" applyFill="1" applyBorder="1" applyAlignment="1" applyProtection="1">
      <protection locked="0"/>
    </xf>
    <xf numFmtId="166" fontId="5" fillId="10" borderId="2" xfId="0" applyNumberFormat="1" applyFont="1" applyFill="1" applyBorder="1" applyAlignment="1" applyProtection="1">
      <protection locked="0"/>
    </xf>
    <xf numFmtId="43" fontId="5" fillId="10" borderId="9" xfId="5" applyFont="1" applyFill="1" applyBorder="1" applyAlignment="1" applyProtection="1">
      <alignment horizontal="center"/>
      <protection locked="0"/>
    </xf>
    <xf numFmtId="37" fontId="5" fillId="10" borderId="7" xfId="0" applyNumberFormat="1" applyFont="1" applyFill="1" applyBorder="1" applyAlignment="1" applyProtection="1">
      <alignment horizontal="center"/>
      <protection locked="0"/>
    </xf>
    <xf numFmtId="43" fontId="5" fillId="10" borderId="14" xfId="5" applyFont="1" applyFill="1" applyBorder="1" applyAlignment="1" applyProtection="1">
      <protection locked="0"/>
    </xf>
    <xf numFmtId="0" fontId="5" fillId="10" borderId="0" xfId="0" applyNumberFormat="1" applyFont="1" applyFill="1" applyBorder="1" applyAlignment="1" applyProtection="1">
      <protection locked="0"/>
    </xf>
    <xf numFmtId="0" fontId="5" fillId="10" borderId="6" xfId="0" applyNumberFormat="1" applyFont="1" applyFill="1" applyBorder="1" applyAlignment="1" applyProtection="1">
      <protection locked="0"/>
    </xf>
    <xf numFmtId="0" fontId="5" fillId="10" borderId="12" xfId="0" applyNumberFormat="1" applyFont="1" applyFill="1" applyBorder="1" applyAlignment="1" applyProtection="1">
      <protection locked="0"/>
    </xf>
    <xf numFmtId="43" fontId="5" fillId="0" borderId="6" xfId="0" applyNumberFormat="1" applyFont="1" applyFill="1" applyBorder="1" applyAlignment="1"/>
    <xf numFmtId="49" fontId="11" fillId="2" borderId="5" xfId="0" applyNumberFormat="1" applyFont="1" applyFill="1" applyBorder="1" applyAlignment="1">
      <alignment wrapText="1"/>
    </xf>
    <xf numFmtId="49" fontId="11" fillId="2" borderId="13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wrapText="1"/>
    </xf>
    <xf numFmtId="0" fontId="13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justify"/>
    </xf>
    <xf numFmtId="0" fontId="5" fillId="0" borderId="3" xfId="0" applyFont="1" applyBorder="1"/>
    <xf numFmtId="0" fontId="5" fillId="9" borderId="5" xfId="0" applyFont="1" applyFill="1" applyBorder="1" applyAlignment="1">
      <alignment wrapText="1"/>
    </xf>
    <xf numFmtId="0" fontId="5" fillId="7" borderId="4" xfId="0" applyFont="1" applyFill="1" applyBorder="1"/>
    <xf numFmtId="0" fontId="5" fillId="8" borderId="4" xfId="0" applyFont="1" applyFill="1" applyBorder="1"/>
    <xf numFmtId="0" fontId="5" fillId="8" borderId="4" xfId="0" applyFont="1" applyFill="1" applyBorder="1" applyAlignment="1"/>
    <xf numFmtId="43" fontId="5" fillId="7" borderId="2" xfId="5" applyFont="1" applyFill="1" applyBorder="1"/>
    <xf numFmtId="43" fontId="5" fillId="8" borderId="2" xfId="0" applyNumberFormat="1" applyFont="1" applyFill="1" applyBorder="1" applyAlignment="1"/>
    <xf numFmtId="43" fontId="11" fillId="2" borderId="14" xfId="0" applyNumberFormat="1" applyFont="1" applyFill="1" applyBorder="1"/>
    <xf numFmtId="43" fontId="5" fillId="0" borderId="2" xfId="5" applyFont="1" applyFill="1" applyBorder="1"/>
    <xf numFmtId="43" fontId="5" fillId="7" borderId="14" xfId="5" applyFont="1" applyFill="1" applyBorder="1"/>
    <xf numFmtId="43" fontId="5" fillId="8" borderId="2" xfId="5" applyFont="1" applyFill="1" applyBorder="1"/>
    <xf numFmtId="43" fontId="5" fillId="0" borderId="7" xfId="5" applyFont="1" applyFill="1" applyBorder="1"/>
    <xf numFmtId="43" fontId="5" fillId="8" borderId="7" xfId="5" applyFont="1" applyFill="1" applyBorder="1"/>
    <xf numFmtId="0" fontId="11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49" fontId="11" fillId="8" borderId="0" xfId="0" applyNumberFormat="1" applyFont="1" applyFill="1" applyBorder="1" applyAlignment="1" applyProtection="1"/>
    <xf numFmtId="43" fontId="11" fillId="8" borderId="10" xfId="5" applyFont="1" applyFill="1" applyBorder="1" applyAlignment="1" applyProtection="1"/>
    <xf numFmtId="0" fontId="11" fillId="0" borderId="0" xfId="0" applyFont="1" applyFill="1" applyAlignment="1" applyProtection="1"/>
    <xf numFmtId="49" fontId="5" fillId="7" borderId="4" xfId="0" applyNumberFormat="1" applyFont="1" applyFill="1" applyBorder="1" applyAlignment="1" applyProtection="1"/>
    <xf numFmtId="43" fontId="5" fillId="7" borderId="7" xfId="5" applyFont="1" applyFill="1" applyBorder="1" applyAlignment="1" applyProtection="1"/>
    <xf numFmtId="49" fontId="5" fillId="0" borderId="4" xfId="0" applyNumberFormat="1" applyFont="1" applyFill="1" applyBorder="1" applyAlignment="1" applyProtection="1"/>
    <xf numFmtId="43" fontId="5" fillId="0" borderId="7" xfId="5" applyFont="1" applyFill="1" applyBorder="1" applyAlignment="1" applyProtection="1"/>
    <xf numFmtId="49" fontId="11" fillId="8" borderId="4" xfId="0" applyNumberFormat="1" applyFont="1" applyFill="1" applyBorder="1" applyAlignment="1" applyProtection="1">
      <alignment horizontal="left"/>
    </xf>
    <xf numFmtId="43" fontId="5" fillId="8" borderId="7" xfId="5" applyFont="1" applyFill="1" applyBorder="1" applyAlignment="1" applyProtection="1"/>
    <xf numFmtId="49" fontId="11" fillId="2" borderId="3" xfId="0" applyNumberFormat="1" applyFont="1" applyFill="1" applyBorder="1" applyAlignment="1" applyProtection="1"/>
    <xf numFmtId="43" fontId="11" fillId="2" borderId="9" xfId="5" applyFont="1" applyFill="1" applyBorder="1" applyAlignment="1" applyProtection="1"/>
    <xf numFmtId="49" fontId="11" fillId="10" borderId="12" xfId="0" applyNumberFormat="1" applyFont="1" applyFill="1" applyBorder="1" applyAlignment="1" applyProtection="1">
      <alignment horizontal="center"/>
      <protection locked="0"/>
    </xf>
    <xf numFmtId="0" fontId="11" fillId="10" borderId="1" xfId="0" applyFont="1" applyFill="1" applyBorder="1" applyAlignment="1" applyProtection="1">
      <alignment horizontal="center"/>
      <protection locked="0"/>
    </xf>
    <xf numFmtId="43" fontId="5" fillId="10" borderId="7" xfId="5" applyFont="1" applyFill="1" applyBorder="1" applyAlignment="1" applyProtection="1">
      <protection locked="0"/>
    </xf>
    <xf numFmtId="43" fontId="5" fillId="10" borderId="2" xfId="5" applyFont="1" applyFill="1" applyBorder="1" applyAlignment="1" applyProtection="1">
      <protection locked="0"/>
    </xf>
    <xf numFmtId="43" fontId="5" fillId="10" borderId="2" xfId="5" applyFont="1" applyFill="1" applyBorder="1" applyAlignment="1" applyProtection="1">
      <alignment vertical="center" wrapText="1"/>
      <protection locked="0"/>
    </xf>
    <xf numFmtId="43" fontId="5" fillId="10" borderId="7" xfId="5" applyFont="1" applyFill="1" applyBorder="1" applyAlignment="1" applyProtection="1">
      <alignment vertical="center" wrapText="1"/>
      <protection locked="0"/>
    </xf>
    <xf numFmtId="43" fontId="5" fillId="10" borderId="1" xfId="5" applyFont="1" applyFill="1" applyBorder="1" applyAlignment="1" applyProtection="1">
      <alignment vertical="center" wrapText="1"/>
      <protection locked="0"/>
    </xf>
    <xf numFmtId="43" fontId="5" fillId="10" borderId="1" xfId="5" applyFont="1" applyFill="1" applyBorder="1" applyAlignment="1" applyProtection="1">
      <protection locked="0"/>
    </xf>
    <xf numFmtId="43" fontId="5" fillId="10" borderId="12" xfId="5" applyFont="1" applyFill="1" applyBorder="1" applyAlignment="1" applyProtection="1">
      <protection locked="0"/>
    </xf>
    <xf numFmtId="0" fontId="45" fillId="2" borderId="1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 vertical="center" wrapText="1"/>
    </xf>
    <xf numFmtId="43" fontId="5" fillId="0" borderId="9" xfId="1" applyNumberFormat="1" applyFont="1" applyFill="1" applyBorder="1" applyAlignment="1"/>
    <xf numFmtId="10" fontId="5" fillId="0" borderId="7" xfId="3" applyNumberFormat="1" applyFont="1" applyFill="1" applyBorder="1" applyAlignment="1"/>
    <xf numFmtId="10" fontId="5" fillId="0" borderId="9" xfId="3" applyNumberFormat="1" applyFont="1" applyFill="1" applyBorder="1" applyAlignment="1"/>
    <xf numFmtId="43" fontId="5" fillId="0" borderId="2" xfId="5" applyFont="1" applyBorder="1" applyAlignment="1">
      <alignment horizontal="left" vertical="top" wrapText="1"/>
    </xf>
    <xf numFmtId="10" fontId="5" fillId="0" borderId="13" xfId="3" applyNumberFormat="1" applyFont="1" applyFill="1" applyBorder="1" applyAlignment="1"/>
    <xf numFmtId="10" fontId="5" fillId="0" borderId="14" xfId="3" applyNumberFormat="1" applyFont="1" applyFill="1" applyBorder="1" applyAlignment="1"/>
    <xf numFmtId="0" fontId="5" fillId="0" borderId="0" xfId="1" applyFont="1" applyFill="1" applyBorder="1" applyAlignment="1">
      <alignment vertical="top" wrapText="1"/>
    </xf>
    <xf numFmtId="43" fontId="5" fillId="0" borderId="2" xfId="5" applyFont="1" applyFill="1" applyBorder="1" applyAlignment="1">
      <alignment horizontal="left" vertical="top" wrapText="1"/>
    </xf>
    <xf numFmtId="43" fontId="5" fillId="0" borderId="7" xfId="5" applyFont="1" applyFill="1" applyBorder="1" applyAlignment="1">
      <alignment horizontal="left" vertical="top" wrapText="1"/>
    </xf>
    <xf numFmtId="43" fontId="5" fillId="0" borderId="13" xfId="1" applyNumberFormat="1" applyFont="1" applyFill="1" applyBorder="1" applyAlignment="1">
      <alignment horizontal="left" vertical="top" wrapText="1"/>
    </xf>
    <xf numFmtId="43" fontId="5" fillId="0" borderId="8" xfId="1" applyNumberFormat="1" applyFont="1" applyFill="1" applyBorder="1" applyAlignment="1">
      <alignment horizontal="left" vertical="top" wrapText="1"/>
    </xf>
    <xf numFmtId="43" fontId="5" fillId="0" borderId="10" xfId="1" applyNumberFormat="1" applyFont="1" applyFill="1" applyBorder="1" applyAlignment="1">
      <alignment horizontal="left" vertical="top" wrapText="1"/>
    </xf>
    <xf numFmtId="43" fontId="5" fillId="0" borderId="9" xfId="1" applyNumberFormat="1" applyFont="1" applyFill="1" applyBorder="1" applyAlignment="1">
      <alignment horizontal="left" vertical="top" wrapText="1"/>
    </xf>
    <xf numFmtId="0" fontId="5" fillId="0" borderId="15" xfId="1" applyFont="1" applyBorder="1" applyAlignment="1" applyProtection="1">
      <alignment vertical="top" wrapText="1"/>
      <protection locked="0"/>
    </xf>
    <xf numFmtId="43" fontId="5" fillId="0" borderId="8" xfId="1" applyNumberFormat="1" applyFont="1" applyFill="1" applyBorder="1" applyAlignment="1"/>
    <xf numFmtId="43" fontId="5" fillId="0" borderId="10" xfId="5" applyFont="1" applyBorder="1" applyAlignment="1">
      <alignment horizontal="left" vertical="top" wrapText="1"/>
    </xf>
    <xf numFmtId="43" fontId="5" fillId="0" borderId="7" xfId="5" applyFont="1" applyBorder="1" applyAlignment="1">
      <alignment horizontal="left" vertical="top" wrapText="1"/>
    </xf>
    <xf numFmtId="0" fontId="5" fillId="10" borderId="4" xfId="1" applyFont="1" applyFill="1" applyBorder="1" applyAlignment="1" applyProtection="1">
      <alignment horizontal="left" vertical="top" wrapText="1"/>
      <protection locked="0"/>
    </xf>
    <xf numFmtId="0" fontId="5" fillId="10" borderId="7" xfId="1" applyFont="1" applyFill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protection locked="0"/>
    </xf>
    <xf numFmtId="0" fontId="5" fillId="10" borderId="7" xfId="1" applyFont="1" applyFill="1" applyBorder="1" applyAlignment="1" applyProtection="1">
      <protection locked="0"/>
    </xf>
    <xf numFmtId="10" fontId="5" fillId="0" borderId="9" xfId="3" applyNumberFormat="1" applyFont="1" applyFill="1" applyBorder="1" applyAlignment="1">
      <alignment horizontal="center" vertical="top" wrapText="1"/>
    </xf>
    <xf numFmtId="43" fontId="44" fillId="0" borderId="2" xfId="5" applyFont="1" applyFill="1" applyBorder="1" applyAlignment="1"/>
    <xf numFmtId="43" fontId="44" fillId="0" borderId="7" xfId="5" applyFont="1" applyFill="1" applyBorder="1" applyAlignment="1"/>
    <xf numFmtId="43" fontId="44" fillId="10" borderId="2" xfId="5" applyFont="1" applyFill="1" applyBorder="1" applyAlignment="1" applyProtection="1">
      <alignment wrapText="1"/>
      <protection locked="0"/>
    </xf>
    <xf numFmtId="43" fontId="44" fillId="10" borderId="7" xfId="5" applyFont="1" applyFill="1" applyBorder="1" applyAlignment="1" applyProtection="1">
      <protection locked="0"/>
    </xf>
    <xf numFmtId="43" fontId="44" fillId="10" borderId="2" xfId="5" applyFont="1" applyFill="1" applyBorder="1" applyAlignment="1" applyProtection="1">
      <protection locked="0"/>
    </xf>
    <xf numFmtId="43" fontId="44" fillId="10" borderId="1" xfId="5" applyFont="1" applyFill="1" applyBorder="1" applyAlignment="1" applyProtection="1">
      <protection locked="0"/>
    </xf>
    <xf numFmtId="43" fontId="45" fillId="0" borderId="14" xfId="0" applyNumberFormat="1" applyFont="1" applyFill="1" applyBorder="1" applyAlignment="1">
      <alignment vertical="center"/>
    </xf>
    <xf numFmtId="43" fontId="44" fillId="0" borderId="10" xfId="5" applyFont="1" applyFill="1" applyBorder="1" applyAlignment="1"/>
    <xf numFmtId="43" fontId="45" fillId="0" borderId="14" xfId="5" applyFont="1" applyFill="1" applyBorder="1" applyAlignment="1"/>
    <xf numFmtId="43" fontId="45" fillId="10" borderId="7" xfId="5" applyFont="1" applyFill="1" applyBorder="1" applyAlignment="1" applyProtection="1">
      <protection locked="0"/>
    </xf>
    <xf numFmtId="43" fontId="45" fillId="10" borderId="1" xfId="5" applyFont="1" applyFill="1" applyBorder="1" applyAlignment="1" applyProtection="1">
      <protection locked="0"/>
    </xf>
    <xf numFmtId="0" fontId="45" fillId="2" borderId="13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 vertical="center"/>
    </xf>
    <xf numFmtId="43" fontId="44" fillId="0" borderId="13" xfId="5" applyFont="1" applyFill="1" applyBorder="1" applyAlignment="1"/>
    <xf numFmtId="0" fontId="44" fillId="10" borderId="2" xfId="0" applyFont="1" applyFill="1" applyBorder="1" applyAlignment="1" applyProtection="1">
      <protection locked="0"/>
    </xf>
    <xf numFmtId="0" fontId="44" fillId="10" borderId="7" xfId="0" applyFont="1" applyFill="1" applyBorder="1" applyAlignment="1" applyProtection="1">
      <alignment horizontal="center"/>
      <protection locked="0"/>
    </xf>
    <xf numFmtId="0" fontId="44" fillId="10" borderId="2" xfId="0" applyFont="1" applyFill="1" applyBorder="1" applyAlignment="1" applyProtection="1">
      <alignment horizontal="center"/>
      <protection locked="0"/>
    </xf>
    <xf numFmtId="0" fontId="44" fillId="10" borderId="7" xfId="0" applyFont="1" applyFill="1" applyBorder="1" applyAlignment="1" applyProtection="1">
      <protection locked="0"/>
    </xf>
    <xf numFmtId="0" fontId="0" fillId="10" borderId="7" xfId="0" applyFill="1" applyBorder="1" applyProtection="1">
      <protection locked="0"/>
    </xf>
    <xf numFmtId="0" fontId="0" fillId="10" borderId="1" xfId="0" applyFill="1" applyBorder="1" applyProtection="1">
      <protection locked="0"/>
    </xf>
    <xf numFmtId="43" fontId="44" fillId="0" borderId="14" xfId="0" applyNumberFormat="1" applyFont="1" applyFill="1" applyBorder="1" applyAlignment="1"/>
    <xf numFmtId="0" fontId="45" fillId="0" borderId="6" xfId="0" applyFont="1" applyFill="1" applyBorder="1" applyAlignment="1">
      <alignment horizontal="center" wrapText="1"/>
    </xf>
    <xf numFmtId="0" fontId="44" fillId="11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45" fillId="10" borderId="13" xfId="0" applyFont="1" applyFill="1" applyBorder="1" applyAlignment="1" applyProtection="1">
      <alignment vertical="center" wrapText="1"/>
      <protection locked="0"/>
    </xf>
    <xf numFmtId="0" fontId="45" fillId="10" borderId="5" xfId="0" applyFont="1" applyFill="1" applyBorder="1" applyAlignment="1" applyProtection="1">
      <alignment vertical="center" wrapText="1"/>
      <protection locked="0"/>
    </xf>
    <xf numFmtId="0" fontId="44" fillId="10" borderId="13" xfId="0" applyFont="1" applyFill="1" applyBorder="1" applyAlignment="1" applyProtection="1">
      <protection locked="0"/>
    </xf>
    <xf numFmtId="0" fontId="44" fillId="10" borderId="5" xfId="0" applyFont="1" applyFill="1" applyBorder="1" applyAlignment="1" applyProtection="1">
      <protection locked="0"/>
    </xf>
    <xf numFmtId="0" fontId="45" fillId="10" borderId="2" xfId="0" applyFont="1" applyFill="1" applyBorder="1" applyAlignment="1" applyProtection="1">
      <alignment vertical="center" wrapText="1"/>
      <protection locked="0"/>
    </xf>
    <xf numFmtId="0" fontId="45" fillId="10" borderId="4" xfId="0" applyFont="1" applyFill="1" applyBorder="1" applyAlignment="1" applyProtection="1">
      <alignment vertical="center" wrapText="1"/>
      <protection locked="0"/>
    </xf>
    <xf numFmtId="0" fontId="44" fillId="10" borderId="4" xfId="0" applyFont="1" applyFill="1" applyBorder="1" applyAlignment="1" applyProtection="1">
      <protection locked="0"/>
    </xf>
    <xf numFmtId="0" fontId="44" fillId="10" borderId="4" xfId="0" applyFont="1" applyFill="1" applyBorder="1" applyAlignment="1" applyProtection="1">
      <alignment horizontal="center"/>
      <protection locked="0"/>
    </xf>
    <xf numFmtId="0" fontId="44" fillId="10" borderId="12" xfId="0" applyFont="1" applyFill="1" applyBorder="1" applyAlignment="1" applyProtection="1">
      <protection locked="0"/>
    </xf>
    <xf numFmtId="0" fontId="44" fillId="10" borderId="0" xfId="0" applyFont="1" applyFill="1" applyBorder="1" applyAlignment="1" applyProtection="1">
      <alignment horizontal="center"/>
      <protection locked="0"/>
    </xf>
    <xf numFmtId="0" fontId="52" fillId="3" borderId="0" xfId="0" applyFont="1" applyFill="1" applyBorder="1" applyAlignment="1" applyProtection="1">
      <alignment horizontal="left" wrapText="1"/>
      <protection locked="0"/>
    </xf>
    <xf numFmtId="0" fontId="52" fillId="3" borderId="4" xfId="0" applyFont="1" applyFill="1" applyBorder="1" applyAlignment="1" applyProtection="1">
      <alignment horizontal="left" wrapText="1"/>
      <protection locked="0"/>
    </xf>
    <xf numFmtId="0" fontId="52" fillId="0" borderId="0" xfId="0" applyFont="1" applyFill="1" applyBorder="1" applyAlignment="1" applyProtection="1">
      <alignment horizontal="left" wrapText="1"/>
      <protection locked="0"/>
    </xf>
    <xf numFmtId="0" fontId="52" fillId="3" borderId="5" xfId="0" applyFont="1" applyFill="1" applyBorder="1" applyAlignment="1" applyProtection="1">
      <alignment horizontal="center" vertical="center" wrapText="1"/>
      <protection locked="0"/>
    </xf>
    <xf numFmtId="0" fontId="52" fillId="3" borderId="4" xfId="0" applyFont="1" applyFill="1" applyBorder="1" applyAlignment="1" applyProtection="1">
      <alignment horizontal="center" vertical="center" wrapText="1"/>
      <protection locked="0"/>
    </xf>
    <xf numFmtId="0" fontId="52" fillId="3" borderId="15" xfId="0" applyFont="1" applyFill="1" applyBorder="1" applyAlignment="1" applyProtection="1">
      <alignment horizontal="left" vertical="center" wrapText="1"/>
      <protection locked="0"/>
    </xf>
    <xf numFmtId="0" fontId="52" fillId="3" borderId="0" xfId="0" applyFont="1" applyFill="1" applyBorder="1" applyAlignment="1" applyProtection="1">
      <alignment horizontal="left" vertical="center" wrapText="1"/>
      <protection locked="0"/>
    </xf>
    <xf numFmtId="0" fontId="52" fillId="3" borderId="15" xfId="0" applyFont="1" applyFill="1" applyBorder="1" applyAlignment="1" applyProtection="1">
      <alignment horizontal="center" vertical="center" wrapText="1"/>
      <protection locked="0"/>
    </xf>
    <xf numFmtId="0" fontId="52" fillId="3" borderId="0" xfId="0" applyFont="1" applyFill="1" applyBorder="1" applyAlignment="1" applyProtection="1">
      <alignment horizontal="center" vertical="center" wrapText="1"/>
      <protection locked="0"/>
    </xf>
    <xf numFmtId="43" fontId="45" fillId="0" borderId="9" xfId="5" applyFont="1" applyFill="1" applyBorder="1" applyAlignment="1"/>
    <xf numFmtId="0" fontId="46" fillId="10" borderId="0" xfId="0" applyFont="1" applyFill="1" applyProtection="1">
      <protection locked="0"/>
    </xf>
    <xf numFmtId="0" fontId="44" fillId="10" borderId="7" xfId="0" applyFont="1" applyFill="1" applyBorder="1" applyAlignment="1" applyProtection="1">
      <alignment horizontal="center" vertical="center"/>
      <protection locked="0"/>
    </xf>
    <xf numFmtId="0" fontId="44" fillId="10" borderId="13" xfId="0" applyFont="1" applyFill="1" applyBorder="1" applyAlignment="1" applyProtection="1">
      <alignment horizontal="left"/>
      <protection locked="0"/>
    </xf>
    <xf numFmtId="0" fontId="44" fillId="10" borderId="5" xfId="0" applyFont="1" applyFill="1" applyBorder="1" applyAlignment="1" applyProtection="1">
      <alignment horizontal="left"/>
      <protection locked="0"/>
    </xf>
    <xf numFmtId="0" fontId="44" fillId="10" borderId="2" xfId="0" applyFont="1" applyFill="1" applyBorder="1" applyAlignment="1" applyProtection="1">
      <alignment horizontal="left"/>
      <protection locked="0"/>
    </xf>
    <xf numFmtId="0" fontId="44" fillId="10" borderId="4" xfId="0" applyFont="1" applyFill="1" applyBorder="1" applyAlignment="1" applyProtection="1">
      <alignment horizontal="left"/>
      <protection locked="0"/>
    </xf>
    <xf numFmtId="43" fontId="45" fillId="11" borderId="14" xfId="5" applyFont="1" applyFill="1" applyBorder="1" applyAlignment="1"/>
    <xf numFmtId="0" fontId="44" fillId="0" borderId="15" xfId="0" applyNumberFormat="1" applyFont="1" applyFill="1" applyBorder="1" applyAlignment="1" applyProtection="1">
      <protection locked="0"/>
    </xf>
    <xf numFmtId="0" fontId="44" fillId="0" borderId="15" xfId="0" applyFont="1" applyFill="1" applyBorder="1" applyAlignment="1" applyProtection="1">
      <protection locked="0"/>
    </xf>
    <xf numFmtId="0" fontId="44" fillId="0" borderId="0" xfId="0" applyFont="1" applyFill="1" applyBorder="1" applyAlignment="1" applyProtection="1">
      <protection locked="0"/>
    </xf>
    <xf numFmtId="0" fontId="46" fillId="0" borderId="0" xfId="0" applyFont="1" applyBorder="1" applyProtection="1">
      <protection locked="0"/>
    </xf>
    <xf numFmtId="0" fontId="47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47" fillId="0" borderId="0" xfId="0" applyFont="1" applyFill="1" applyAlignment="1" applyProtection="1">
      <protection locked="0"/>
    </xf>
    <xf numFmtId="0" fontId="46" fillId="0" borderId="0" xfId="0" applyFont="1" applyProtection="1">
      <protection locked="0"/>
    </xf>
    <xf numFmtId="10" fontId="5" fillId="0" borderId="2" xfId="3" applyNumberFormat="1" applyFont="1" applyFill="1" applyBorder="1" applyAlignment="1" applyProtection="1"/>
    <xf numFmtId="10" fontId="5" fillId="0" borderId="14" xfId="3" applyNumberFormat="1" applyFont="1" applyFill="1" applyBorder="1" applyAlignment="1" applyProtection="1"/>
    <xf numFmtId="43" fontId="44" fillId="3" borderId="2" xfId="5" applyFont="1" applyFill="1" applyBorder="1" applyAlignment="1" applyProtection="1">
      <alignment horizontal="left"/>
    </xf>
    <xf numFmtId="43" fontId="44" fillId="3" borderId="7" xfId="5" applyFont="1" applyFill="1" applyBorder="1" applyAlignment="1" applyProtection="1">
      <alignment horizontal="left"/>
    </xf>
    <xf numFmtId="43" fontId="44" fillId="0" borderId="9" xfId="5" applyFont="1" applyFill="1" applyBorder="1" applyAlignment="1" applyProtection="1"/>
    <xf numFmtId="43" fontId="45" fillId="3" borderId="9" xfId="0" applyNumberFormat="1" applyFont="1" applyFill="1" applyBorder="1" applyAlignment="1" applyProtection="1">
      <alignment horizontal="center" vertical="center" wrapText="1"/>
    </xf>
    <xf numFmtId="43" fontId="45" fillId="0" borderId="12" xfId="5" applyFont="1" applyFill="1" applyBorder="1" applyAlignment="1" applyProtection="1">
      <alignment vertical="center" wrapText="1"/>
    </xf>
    <xf numFmtId="0" fontId="0" fillId="10" borderId="10" xfId="0" applyFill="1" applyBorder="1" applyProtection="1">
      <protection locked="0"/>
    </xf>
    <xf numFmtId="43" fontId="5" fillId="0" borderId="4" xfId="5" applyFont="1" applyFill="1" applyBorder="1" applyAlignment="1"/>
    <xf numFmtId="43" fontId="5" fillId="0" borderId="2" xfId="1" applyNumberFormat="1" applyFont="1" applyFill="1" applyBorder="1" applyAlignment="1"/>
    <xf numFmtId="43" fontId="5" fillId="0" borderId="10" xfId="1" applyNumberFormat="1" applyFont="1" applyFill="1" applyBorder="1" applyAlignment="1"/>
    <xf numFmtId="43" fontId="10" fillId="0" borderId="14" xfId="1" applyNumberFormat="1" applyFont="1" applyFill="1" applyBorder="1"/>
    <xf numFmtId="43" fontId="10" fillId="0" borderId="9" xfId="1" applyNumberFormat="1" applyFont="1" applyFill="1" applyBorder="1"/>
    <xf numFmtId="0" fontId="5" fillId="10" borderId="0" xfId="1" applyFont="1" applyFill="1" applyBorder="1" applyAlignment="1" applyProtection="1">
      <protection locked="0"/>
    </xf>
    <xf numFmtId="0" fontId="10" fillId="10" borderId="0" xfId="1" applyFont="1" applyFill="1" applyProtection="1">
      <protection locked="0"/>
    </xf>
    <xf numFmtId="0" fontId="10" fillId="10" borderId="7" xfId="1" applyFont="1" applyFill="1" applyBorder="1" applyProtection="1">
      <protection locked="0"/>
    </xf>
    <xf numFmtId="0" fontId="10" fillId="10" borderId="1" xfId="1" applyFont="1" applyFill="1" applyBorder="1" applyProtection="1">
      <protection locked="0"/>
    </xf>
    <xf numFmtId="43" fontId="5" fillId="0" borderId="9" xfId="5" applyFont="1" applyBorder="1" applyAlignment="1">
      <alignment horizontal="right" vertical="top" wrapText="1"/>
    </xf>
    <xf numFmtId="0" fontId="5" fillId="0" borderId="13" xfId="1" applyFont="1" applyBorder="1" applyAlignment="1">
      <alignment horizontal="left" wrapText="1"/>
    </xf>
    <xf numFmtId="43" fontId="5" fillId="0" borderId="10" xfId="5" applyFont="1" applyBorder="1" applyAlignment="1">
      <alignment horizontal="right" vertical="top" wrapText="1"/>
    </xf>
    <xf numFmtId="0" fontId="5" fillId="0" borderId="2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43" fontId="5" fillId="0" borderId="7" xfId="5" applyFont="1" applyBorder="1" applyAlignment="1">
      <alignment horizontal="right" vertical="top" wrapText="1"/>
    </xf>
    <xf numFmtId="43" fontId="5" fillId="0" borderId="1" xfId="5" applyFont="1" applyBorder="1" applyAlignment="1">
      <alignment horizontal="right" vertical="top" wrapText="1"/>
    </xf>
    <xf numFmtId="49" fontId="5" fillId="10" borderId="2" xfId="0" applyNumberFormat="1" applyFont="1" applyFill="1" applyBorder="1" applyAlignment="1" applyProtection="1">
      <protection locked="0"/>
    </xf>
    <xf numFmtId="37" fontId="5" fillId="10" borderId="2" xfId="0" applyNumberFormat="1" applyFont="1" applyFill="1" applyBorder="1" applyAlignment="1" applyProtection="1">
      <protection locked="0"/>
    </xf>
    <xf numFmtId="0" fontId="5" fillId="0" borderId="15" xfId="0" applyNumberFormat="1" applyFont="1" applyFill="1" applyBorder="1" applyAlignment="1" applyProtection="1">
      <protection locked="0"/>
    </xf>
    <xf numFmtId="43" fontId="44" fillId="10" borderId="7" xfId="5" applyFont="1" applyFill="1" applyBorder="1" applyAlignment="1" applyProtection="1">
      <alignment horizontal="center"/>
      <protection locked="0"/>
    </xf>
    <xf numFmtId="43" fontId="44" fillId="10" borderId="4" xfId="5" applyFont="1" applyFill="1" applyBorder="1" applyAlignment="1" applyProtection="1">
      <alignment horizontal="center"/>
      <protection locked="0"/>
    </xf>
    <xf numFmtId="43" fontId="44" fillId="0" borderId="10" xfId="5" applyFont="1" applyFill="1" applyBorder="1" applyAlignment="1">
      <alignment horizontal="center"/>
    </xf>
    <xf numFmtId="43" fontId="44" fillId="0" borderId="7" xfId="5" applyFont="1" applyFill="1" applyBorder="1" applyAlignment="1">
      <alignment horizontal="center"/>
    </xf>
    <xf numFmtId="43" fontId="5" fillId="10" borderId="2" xfId="5" applyFont="1" applyFill="1" applyBorder="1" applyAlignment="1" applyProtection="1">
      <alignment vertical="center"/>
      <protection locked="0"/>
    </xf>
    <xf numFmtId="0" fontId="5" fillId="10" borderId="14" xfId="0" applyFont="1" applyFill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vertical="center"/>
      <protection locked="0"/>
    </xf>
    <xf numFmtId="0" fontId="5" fillId="10" borderId="9" xfId="0" applyFont="1" applyFill="1" applyBorder="1" applyAlignment="1" applyProtection="1">
      <alignment vertical="center"/>
      <protection locked="0"/>
    </xf>
    <xf numFmtId="0" fontId="5" fillId="10" borderId="14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top" wrapText="1"/>
    </xf>
    <xf numFmtId="43" fontId="2" fillId="0" borderId="7" xfId="5" applyFont="1" applyFill="1" applyBorder="1" applyAlignment="1">
      <alignment horizontal="center"/>
    </xf>
    <xf numFmtId="43" fontId="2" fillId="0" borderId="2" xfId="5" applyFont="1" applyFill="1" applyBorder="1" applyAlignment="1"/>
    <xf numFmtId="43" fontId="2" fillId="0" borderId="12" xfId="5" applyFont="1" applyFill="1" applyBorder="1" applyAlignment="1"/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43" fontId="2" fillId="10" borderId="7" xfId="5" applyFont="1" applyFill="1" applyBorder="1" applyAlignment="1" applyProtection="1">
      <alignment horizontal="center"/>
      <protection locked="0"/>
    </xf>
    <xf numFmtId="43" fontId="2" fillId="10" borderId="4" xfId="5" applyFont="1" applyFill="1" applyBorder="1" applyAlignment="1" applyProtection="1">
      <alignment horizontal="center"/>
      <protection locked="0"/>
    </xf>
    <xf numFmtId="43" fontId="2" fillId="10" borderId="13" xfId="5" applyFont="1" applyFill="1" applyBorder="1" applyAlignment="1" applyProtection="1">
      <protection locked="0"/>
    </xf>
    <xf numFmtId="43" fontId="2" fillId="0" borderId="7" xfId="5" applyFont="1" applyFill="1" applyBorder="1" applyAlignment="1"/>
    <xf numFmtId="43" fontId="2" fillId="0" borderId="0" xfId="5" applyFont="1" applyFill="1" applyBorder="1" applyAlignment="1">
      <alignment horizontal="left" vertical="center" wrapText="1"/>
    </xf>
    <xf numFmtId="43" fontId="2" fillId="0" borderId="2" xfId="5" applyFont="1" applyFill="1" applyBorder="1" applyAlignment="1">
      <alignment horizontal="center"/>
    </xf>
    <xf numFmtId="43" fontId="2" fillId="0" borderId="0" xfId="5" applyFont="1" applyFill="1" applyBorder="1" applyAlignment="1"/>
    <xf numFmtId="43" fontId="2" fillId="0" borderId="13" xfId="5" applyFont="1" applyFill="1" applyBorder="1" applyAlignment="1">
      <alignment horizontal="center"/>
    </xf>
    <xf numFmtId="0" fontId="1" fillId="2" borderId="13" xfId="1" applyNumberFormat="1" applyFont="1" applyFill="1" applyBorder="1" applyAlignment="1">
      <alignment horizontal="center"/>
    </xf>
    <xf numFmtId="43" fontId="2" fillId="0" borderId="12" xfId="5" applyFont="1" applyFill="1" applyBorder="1" applyAlignment="1">
      <alignment horizontal="center"/>
    </xf>
    <xf numFmtId="43" fontId="2" fillId="10" borderId="7" xfId="5" applyFont="1" applyFill="1" applyBorder="1" applyAlignment="1" applyProtection="1">
      <protection locked="0"/>
    </xf>
    <xf numFmtId="0" fontId="45" fillId="2" borderId="13" xfId="1" applyFont="1" applyFill="1" applyBorder="1" applyAlignment="1">
      <alignment horizontal="center" vertical="center"/>
    </xf>
    <xf numFmtId="0" fontId="45" fillId="2" borderId="15" xfId="1" applyFont="1" applyFill="1" applyBorder="1" applyAlignment="1">
      <alignment horizontal="center" vertical="center"/>
    </xf>
    <xf numFmtId="43" fontId="44" fillId="0" borderId="2" xfId="5" applyFont="1" applyFill="1" applyBorder="1" applyAlignment="1">
      <alignment horizontal="center"/>
    </xf>
    <xf numFmtId="43" fontId="44" fillId="0" borderId="9" xfId="1" applyNumberFormat="1" applyFont="1" applyFill="1" applyBorder="1" applyAlignment="1">
      <alignment horizontal="center"/>
    </xf>
    <xf numFmtId="43" fontId="44" fillId="0" borderId="14" xfId="1" applyNumberFormat="1" applyFont="1" applyFill="1" applyBorder="1" applyAlignment="1">
      <alignment horizontal="center"/>
    </xf>
    <xf numFmtId="43" fontId="44" fillId="0" borderId="14" xfId="5" applyFont="1" applyFill="1" applyBorder="1" applyAlignment="1">
      <alignment horizontal="center"/>
    </xf>
    <xf numFmtId="43" fontId="44" fillId="0" borderId="9" xfId="5" applyFont="1" applyFill="1" applyBorder="1" applyAlignment="1"/>
    <xf numFmtId="43" fontId="44" fillId="0" borderId="1" xfId="1" applyNumberFormat="1" applyFont="1" applyFill="1" applyBorder="1" applyAlignment="1">
      <alignment horizontal="center" vertical="center"/>
    </xf>
    <xf numFmtId="43" fontId="44" fillId="0" borderId="9" xfId="1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 applyProtection="1">
      <protection locked="0"/>
    </xf>
    <xf numFmtId="0" fontId="46" fillId="0" borderId="0" xfId="1" applyFont="1" applyProtection="1">
      <protection locked="0"/>
    </xf>
    <xf numFmtId="0" fontId="10" fillId="0" borderId="0" xfId="1" applyProtection="1">
      <protection locked="0"/>
    </xf>
    <xf numFmtId="0" fontId="44" fillId="10" borderId="2" xfId="1" applyFont="1" applyFill="1" applyBorder="1" applyAlignment="1" applyProtection="1">
      <alignment horizontal="center"/>
      <protection locked="0"/>
    </xf>
    <xf numFmtId="0" fontId="44" fillId="10" borderId="7" xfId="1" applyFont="1" applyFill="1" applyBorder="1" applyAlignment="1" applyProtection="1">
      <alignment horizontal="center"/>
      <protection locked="0"/>
    </xf>
    <xf numFmtId="0" fontId="10" fillId="10" borderId="7" xfId="1" applyFill="1" applyBorder="1" applyProtection="1">
      <protection locked="0"/>
    </xf>
    <xf numFmtId="0" fontId="10" fillId="10" borderId="1" xfId="1" applyFill="1" applyBorder="1" applyProtection="1">
      <protection locked="0"/>
    </xf>
    <xf numFmtId="43" fontId="44" fillId="10" borderId="2" xfId="5" applyFont="1" applyFill="1" applyBorder="1" applyAlignment="1" applyProtection="1">
      <alignment horizontal="center"/>
      <protection locked="0"/>
    </xf>
    <xf numFmtId="43" fontId="44" fillId="10" borderId="0" xfId="5" applyFont="1" applyFill="1" applyBorder="1" applyAlignment="1" applyProtection="1">
      <alignment horizontal="center"/>
      <protection locked="0"/>
    </xf>
    <xf numFmtId="43" fontId="10" fillId="10" borderId="10" xfId="5" applyFont="1" applyFill="1" applyBorder="1" applyProtection="1">
      <protection locked="0"/>
    </xf>
    <xf numFmtId="0" fontId="5" fillId="0" borderId="6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44" fillId="10" borderId="7" xfId="0" applyFont="1" applyFill="1" applyBorder="1" applyAlignment="1" applyProtection="1">
      <alignment horizontal="center"/>
      <protection locked="0"/>
    </xf>
    <xf numFmtId="43" fontId="5" fillId="10" borderId="12" xfId="5" applyFont="1" applyFill="1" applyBorder="1" applyAlignment="1" applyProtection="1">
      <alignment vertical="center" wrapText="1"/>
      <protection locked="0"/>
    </xf>
    <xf numFmtId="10" fontId="5" fillId="0" borderId="10" xfId="3" applyNumberFormat="1" applyFont="1" applyFill="1" applyBorder="1" applyAlignment="1"/>
    <xf numFmtId="10" fontId="5" fillId="0" borderId="0" xfId="3" applyNumberFormat="1" applyFont="1" applyFill="1" applyBorder="1" applyAlignment="1"/>
    <xf numFmtId="10" fontId="5" fillId="0" borderId="15" xfId="3" applyNumberFormat="1" applyFont="1" applyFill="1" applyBorder="1" applyAlignment="1"/>
    <xf numFmtId="10" fontId="5" fillId="0" borderId="6" xfId="3" applyNumberFormat="1" applyFont="1" applyFill="1" applyBorder="1" applyAlignment="1"/>
    <xf numFmtId="0" fontId="5" fillId="2" borderId="2" xfId="1" applyFont="1" applyFill="1" applyBorder="1" applyAlignment="1">
      <alignment horizontal="center"/>
    </xf>
    <xf numFmtId="43" fontId="5" fillId="0" borderId="12" xfId="1" applyNumberFormat="1" applyFont="1" applyBorder="1" applyAlignment="1">
      <alignment horizontal="left" vertical="top" wrapText="1"/>
    </xf>
    <xf numFmtId="43" fontId="5" fillId="0" borderId="1" xfId="1" applyNumberFormat="1" applyFont="1" applyBorder="1" applyAlignment="1">
      <alignment horizontal="left" vertical="top" wrapText="1"/>
    </xf>
    <xf numFmtId="43" fontId="5" fillId="0" borderId="13" xfId="5" applyFont="1" applyBorder="1" applyAlignment="1">
      <alignment horizontal="left" vertical="top" wrapText="1"/>
    </xf>
    <xf numFmtId="43" fontId="5" fillId="0" borderId="5" xfId="1" applyNumberFormat="1" applyFont="1" applyFill="1" applyBorder="1" applyAlignment="1">
      <alignment horizontal="left" vertical="top" wrapText="1"/>
    </xf>
    <xf numFmtId="43" fontId="5" fillId="0" borderId="4" xfId="5" applyFont="1" applyFill="1" applyBorder="1" applyAlignment="1">
      <alignment horizontal="left" vertical="top" wrapText="1"/>
    </xf>
    <xf numFmtId="43" fontId="44" fillId="0" borderId="9" xfId="0" applyNumberFormat="1" applyFont="1" applyFill="1" applyBorder="1" applyAlignment="1"/>
    <xf numFmtId="0" fontId="44" fillId="10" borderId="0" xfId="0" applyFont="1" applyFill="1" applyBorder="1" applyAlignment="1" applyProtection="1">
      <alignment horizontal="center" vertical="center"/>
      <protection locked="0"/>
    </xf>
    <xf numFmtId="0" fontId="45" fillId="2" borderId="0" xfId="0" applyFont="1" applyFill="1" applyBorder="1" applyAlignment="1">
      <alignment horizontal="center" vertical="center"/>
    </xf>
    <xf numFmtId="10" fontId="5" fillId="0" borderId="13" xfId="3" applyNumberFormat="1" applyFont="1" applyFill="1" applyBorder="1" applyAlignment="1" applyProtection="1"/>
    <xf numFmtId="10" fontId="5" fillId="0" borderId="12" xfId="3" applyNumberFormat="1" applyFont="1" applyFill="1" applyBorder="1" applyAlignment="1" applyProtection="1"/>
    <xf numFmtId="43" fontId="44" fillId="0" borderId="5" xfId="5" applyFont="1" applyFill="1" applyBorder="1" applyAlignment="1"/>
    <xf numFmtId="43" fontId="44" fillId="0" borderId="4" xfId="5" applyFont="1" applyFill="1" applyBorder="1" applyAlignment="1"/>
    <xf numFmtId="0" fontId="53" fillId="0" borderId="0" xfId="0" applyFont="1" applyAlignment="1" applyProtection="1">
      <alignment vertical="center"/>
    </xf>
    <xf numFmtId="43" fontId="5" fillId="10" borderId="2" xfId="5" applyFont="1" applyFill="1" applyBorder="1" applyAlignment="1" applyProtection="1">
      <alignment horizontal="left" vertical="top" wrapText="1"/>
      <protection locked="0"/>
    </xf>
    <xf numFmtId="43" fontId="5" fillId="10" borderId="7" xfId="5" applyFont="1" applyFill="1" applyBorder="1" applyAlignment="1" applyProtection="1">
      <alignment horizontal="left" vertical="top" wrapText="1"/>
      <protection locked="0"/>
    </xf>
    <xf numFmtId="43" fontId="5" fillId="10" borderId="1" xfId="5" applyFont="1" applyFill="1" applyBorder="1" applyAlignment="1" applyProtection="1">
      <alignment horizontal="left" vertical="top" wrapText="1"/>
      <protection locked="0"/>
    </xf>
    <xf numFmtId="43" fontId="5" fillId="10" borderId="2" xfId="5" applyNumberFormat="1" applyFont="1" applyFill="1" applyBorder="1" applyAlignment="1" applyProtection="1">
      <alignment horizontal="left" vertical="top" wrapText="1"/>
      <protection locked="0"/>
    </xf>
    <xf numFmtId="43" fontId="5" fillId="10" borderId="12" xfId="5" applyNumberFormat="1" applyFont="1" applyFill="1" applyBorder="1" applyAlignment="1" applyProtection="1">
      <alignment horizontal="left" vertical="top" wrapText="1"/>
      <protection locked="0"/>
    </xf>
    <xf numFmtId="43" fontId="5" fillId="10" borderId="4" xfId="5" applyFont="1" applyFill="1" applyBorder="1" applyAlignment="1" applyProtection="1">
      <alignment horizontal="left" vertical="top" wrapText="1"/>
      <protection locked="0"/>
    </xf>
    <xf numFmtId="43" fontId="5" fillId="10" borderId="2" xfId="5" applyFont="1" applyFill="1" applyBorder="1" applyAlignment="1" applyProtection="1">
      <alignment horizontal="center"/>
      <protection locked="0"/>
    </xf>
    <xf numFmtId="43" fontId="5" fillId="10" borderId="4" xfId="5" applyFont="1" applyFill="1" applyBorder="1" applyAlignment="1" applyProtection="1">
      <protection locked="0"/>
    </xf>
    <xf numFmtId="43" fontId="5" fillId="10" borderId="10" xfId="5" applyFont="1" applyFill="1" applyBorder="1" applyAlignment="1" applyProtection="1"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 wrapText="1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8" borderId="14" xfId="0" applyNumberFormat="1" applyFont="1" applyFill="1" applyBorder="1" applyAlignment="1" applyProtection="1">
      <protection locked="0"/>
    </xf>
    <xf numFmtId="0" fontId="5" fillId="8" borderId="9" xfId="0" applyNumberFormat="1" applyFont="1" applyFill="1" applyBorder="1" applyAlignment="1" applyProtection="1">
      <protection locked="0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/>
    <xf numFmtId="0" fontId="5" fillId="2" borderId="5" xfId="0" applyFont="1" applyFill="1" applyBorder="1" applyAlignment="1" applyProtection="1"/>
    <xf numFmtId="0" fontId="14" fillId="2" borderId="4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5" fillId="9" borderId="0" xfId="0" applyFont="1" applyFill="1" applyBorder="1" applyAlignment="1" applyProtection="1"/>
    <xf numFmtId="0" fontId="5" fillId="8" borderId="0" xfId="0" applyFont="1" applyFill="1" applyAlignment="1" applyProtection="1"/>
    <xf numFmtId="0" fontId="5" fillId="7" borderId="0" xfId="0" applyFont="1" applyFill="1" applyAlignment="1" applyProtection="1"/>
    <xf numFmtId="0" fontId="5" fillId="9" borderId="0" xfId="0" applyFont="1" applyFill="1" applyAlignment="1" applyProtection="1"/>
    <xf numFmtId="0" fontId="5" fillId="0" borderId="6" xfId="0" applyFont="1" applyFill="1" applyBorder="1" applyAlignment="1" applyProtection="1"/>
    <xf numFmtId="0" fontId="11" fillId="2" borderId="3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/>
    <xf numFmtId="37" fontId="5" fillId="2" borderId="5" xfId="0" applyNumberFormat="1" applyFont="1" applyFill="1" applyBorder="1" applyAlignment="1" applyProtection="1">
      <alignment horizontal="center" vertical="center"/>
    </xf>
    <xf numFmtId="37" fontId="14" fillId="2" borderId="4" xfId="0" applyNumberFormat="1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37" fontId="5" fillId="2" borderId="1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37" fontId="5" fillId="0" borderId="0" xfId="0" applyNumberFormat="1" applyFont="1" applyFill="1" applyBorder="1" applyAlignment="1" applyProtection="1">
      <alignment horizontal="left" vertical="center"/>
    </xf>
    <xf numFmtId="43" fontId="5" fillId="0" borderId="10" xfId="5" applyFont="1" applyFill="1" applyBorder="1" applyAlignment="1" applyProtection="1">
      <alignment horizontal="center" vertical="center"/>
    </xf>
    <xf numFmtId="43" fontId="5" fillId="0" borderId="13" xfId="5" applyFont="1" applyFill="1" applyBorder="1" applyAlignment="1" applyProtection="1">
      <alignment horizontal="center" vertical="center"/>
    </xf>
    <xf numFmtId="0" fontId="5" fillId="8" borderId="0" xfId="0" applyFont="1" applyFill="1" applyAlignment="1" applyProtection="1">
      <alignment vertical="center"/>
    </xf>
    <xf numFmtId="43" fontId="5" fillId="8" borderId="2" xfId="5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 applyProtection="1">
      <alignment vertical="center"/>
    </xf>
    <xf numFmtId="49" fontId="5" fillId="8" borderId="0" xfId="0" applyNumberFormat="1" applyFont="1" applyFill="1" applyAlignment="1" applyProtection="1">
      <alignment vertical="center"/>
    </xf>
    <xf numFmtId="43" fontId="5" fillId="8" borderId="7" xfId="5" applyFont="1" applyFill="1" applyBorder="1" applyAlignment="1" applyProtection="1">
      <alignment vertical="center" wrapText="1"/>
    </xf>
    <xf numFmtId="49" fontId="5" fillId="7" borderId="0" xfId="0" applyNumberFormat="1" applyFont="1" applyFill="1" applyAlignment="1" applyProtection="1">
      <alignment vertical="center"/>
    </xf>
    <xf numFmtId="43" fontId="5" fillId="7" borderId="7" xfId="5" applyFont="1" applyFill="1" applyBorder="1" applyAlignment="1" applyProtection="1">
      <alignment vertical="center" wrapText="1"/>
    </xf>
    <xf numFmtId="43" fontId="5" fillId="7" borderId="2" xfId="5" applyFont="1" applyFill="1" applyBorder="1" applyAlignment="1" applyProtection="1">
      <alignment vertical="center" wrapText="1"/>
    </xf>
    <xf numFmtId="37" fontId="5" fillId="0" borderId="11" xfId="0" applyNumberFormat="1" applyFont="1" applyFill="1" applyBorder="1" applyAlignment="1" applyProtection="1">
      <alignment horizontal="left" vertical="center"/>
    </xf>
    <xf numFmtId="49" fontId="11" fillId="2" borderId="3" xfId="0" applyNumberFormat="1" applyFont="1" applyFill="1" applyBorder="1" applyAlignment="1" applyProtection="1">
      <alignment vertical="center"/>
    </xf>
    <xf numFmtId="43" fontId="5" fillId="2" borderId="14" xfId="5" applyFont="1" applyFill="1" applyBorder="1" applyAlignment="1" applyProtection="1">
      <alignment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37" fontId="11" fillId="0" borderId="3" xfId="0" applyNumberFormat="1" applyFont="1" applyFill="1" applyBorder="1" applyAlignment="1" applyProtection="1"/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49" fontId="11" fillId="2" borderId="8" xfId="0" applyNumberFormat="1" applyFont="1" applyFill="1" applyBorder="1" applyAlignment="1" applyProtection="1">
      <alignment horizontal="justify" vertical="center"/>
    </xf>
    <xf numFmtId="43" fontId="5" fillId="2" borderId="12" xfId="5" applyFont="1" applyFill="1" applyBorder="1" applyAlignment="1" applyProtection="1">
      <alignment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54" fillId="0" borderId="0" xfId="0" applyFont="1" applyFill="1" applyProtection="1"/>
    <xf numFmtId="37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/>
    <xf numFmtId="0" fontId="5" fillId="0" borderId="0" xfId="0" applyFont="1" applyBorder="1" applyAlignment="1" applyProtection="1">
      <alignment horizontal="justify" vertical="top" wrapText="1"/>
    </xf>
    <xf numFmtId="0" fontId="5" fillId="7" borderId="0" xfId="0" applyFont="1" applyFill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14" fillId="2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6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vertical="top"/>
    </xf>
    <xf numFmtId="37" fontId="5" fillId="0" borderId="0" xfId="0" applyNumberFormat="1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37" fontId="5" fillId="2" borderId="15" xfId="0" applyNumberFormat="1" applyFont="1" applyFill="1" applyBorder="1" applyAlignment="1" applyProtection="1">
      <alignment horizontal="center" vertical="center"/>
    </xf>
    <xf numFmtId="37" fontId="14" fillId="2" borderId="0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11" fillId="2" borderId="1" xfId="0" applyNumberFormat="1" applyFont="1" applyFill="1" applyBorder="1" applyAlignment="1" applyProtection="1">
      <alignment horizontal="center" vertical="center"/>
    </xf>
    <xf numFmtId="37" fontId="11" fillId="2" borderId="11" xfId="0" applyNumberFormat="1" applyFont="1" applyFill="1" applyBorder="1" applyAlignment="1" applyProtection="1">
      <alignment vertical="center"/>
    </xf>
    <xf numFmtId="37" fontId="11" fillId="2" borderId="6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/>
    </xf>
    <xf numFmtId="43" fontId="5" fillId="0" borderId="7" xfId="5" applyFont="1" applyFill="1" applyBorder="1" applyAlignment="1" applyProtection="1">
      <alignment vertical="center" wrapText="1"/>
    </xf>
    <xf numFmtId="43" fontId="5" fillId="0" borderId="13" xfId="5" applyFont="1" applyFill="1" applyBorder="1" applyAlignment="1" applyProtection="1">
      <alignment vertical="center" wrapText="1"/>
    </xf>
    <xf numFmtId="49" fontId="5" fillId="0" borderId="4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vertical="center"/>
    </xf>
    <xf numFmtId="43" fontId="5" fillId="0" borderId="1" xfId="5" applyFont="1" applyFill="1" applyBorder="1" applyAlignment="1" applyProtection="1">
      <alignment vertical="center" wrapText="1"/>
    </xf>
    <xf numFmtId="43" fontId="5" fillId="0" borderId="12" xfId="5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/>
    <xf numFmtId="0" fontId="5" fillId="0" borderId="3" xfId="0" applyFont="1" applyFill="1" applyBorder="1" applyProtection="1"/>
    <xf numFmtId="0" fontId="5" fillId="0" borderId="3" xfId="0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/>
    <xf numFmtId="0" fontId="5" fillId="2" borderId="3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indent="2"/>
    </xf>
    <xf numFmtId="0" fontId="5" fillId="2" borderId="8" xfId="0" applyNumberFormat="1" applyFont="1" applyFill="1" applyBorder="1" applyAlignment="1" applyProtection="1"/>
    <xf numFmtId="0" fontId="11" fillId="0" borderId="0" xfId="0" applyFont="1" applyFill="1" applyBorder="1" applyProtection="1"/>
    <xf numFmtId="3" fontId="5" fillId="0" borderId="3" xfId="0" applyNumberFormat="1" applyFont="1" applyFill="1" applyBorder="1" applyAlignment="1" applyProtection="1">
      <alignment vertical="center"/>
    </xf>
    <xf numFmtId="43" fontId="5" fillId="0" borderId="2" xfId="5" applyFont="1" applyFill="1" applyBorder="1" applyAlignment="1" applyProtection="1">
      <alignment vertical="center" wrapText="1"/>
    </xf>
    <xf numFmtId="43" fontId="5" fillId="0" borderId="2" xfId="5" applyFont="1" applyFill="1" applyBorder="1" applyAlignment="1" applyProtection="1">
      <alignment vertical="center"/>
    </xf>
    <xf numFmtId="37" fontId="5" fillId="4" borderId="9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/>
    <xf numFmtId="43" fontId="5" fillId="2" borderId="14" xfId="5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/>
    <xf numFmtId="43" fontId="5" fillId="2" borderId="9" xfId="5" applyFont="1" applyFill="1" applyBorder="1" applyAlignment="1" applyProtection="1">
      <alignment vertical="center"/>
    </xf>
    <xf numFmtId="43" fontId="5" fillId="2" borderId="9" xfId="0" applyNumberFormat="1" applyFont="1" applyFill="1" applyBorder="1" applyAlignment="1" applyProtection="1">
      <alignment vertical="center"/>
    </xf>
    <xf numFmtId="43" fontId="5" fillId="2" borderId="14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/>
    <xf numFmtId="0" fontId="11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 applyProtection="1"/>
    <xf numFmtId="0" fontId="11" fillId="2" borderId="13" xfId="0" applyFont="1" applyFill="1" applyBorder="1" applyAlignment="1" applyProtection="1"/>
    <xf numFmtId="0" fontId="11" fillId="2" borderId="2" xfId="0" applyFont="1" applyFill="1" applyBorder="1" applyAlignment="1" applyProtection="1"/>
    <xf numFmtId="0" fontId="11" fillId="2" borderId="2" xfId="0" applyFont="1" applyFill="1" applyBorder="1" applyAlignment="1" applyProtection="1">
      <alignment horizontal="center"/>
    </xf>
    <xf numFmtId="0" fontId="11" fillId="2" borderId="12" xfId="1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/>
    <xf numFmtId="49" fontId="5" fillId="0" borderId="0" xfId="0" applyNumberFormat="1" applyFont="1" applyFill="1" applyAlignment="1" applyProtection="1">
      <alignment wrapText="1"/>
    </xf>
    <xf numFmtId="43" fontId="5" fillId="0" borderId="2" xfId="5" applyFont="1" applyFill="1" applyBorder="1" applyAlignment="1" applyProtection="1"/>
    <xf numFmtId="49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/>
    <xf numFmtId="37" fontId="5" fillId="0" borderId="7" xfId="0" applyNumberFormat="1" applyFont="1" applyFill="1" applyBorder="1" applyAlignment="1" applyProtection="1"/>
    <xf numFmtId="0" fontId="5" fillId="0" borderId="2" xfId="0" applyFont="1" applyFill="1" applyBorder="1" applyAlignment="1" applyProtection="1"/>
    <xf numFmtId="49" fontId="11" fillId="0" borderId="2" xfId="0" applyNumberFormat="1" applyFont="1" applyFill="1" applyBorder="1" applyAlignment="1" applyProtection="1"/>
    <xf numFmtId="37" fontId="11" fillId="0" borderId="2" xfId="0" applyNumberFormat="1" applyFont="1" applyFill="1" applyBorder="1" applyAlignment="1" applyProtection="1">
      <alignment wrapText="1"/>
    </xf>
    <xf numFmtId="37" fontId="11" fillId="0" borderId="4" xfId="0" applyNumberFormat="1" applyFont="1" applyFill="1" applyBorder="1" applyAlignment="1" applyProtection="1">
      <alignment wrapText="1"/>
    </xf>
    <xf numFmtId="37" fontId="11" fillId="0" borderId="7" xfId="0" applyNumberFormat="1" applyFont="1" applyFill="1" applyBorder="1" applyAlignment="1" applyProtection="1">
      <alignment wrapText="1"/>
    </xf>
    <xf numFmtId="43" fontId="5" fillId="2" borderId="9" xfId="5" applyFont="1" applyFill="1" applyBorder="1" applyAlignment="1" applyProtection="1"/>
    <xf numFmtId="43" fontId="5" fillId="2" borderId="14" xfId="5" applyFont="1" applyFill="1" applyBorder="1" applyAlignment="1" applyProtection="1"/>
    <xf numFmtId="0" fontId="24" fillId="0" borderId="0" xfId="0" applyFont="1" applyFill="1" applyAlignment="1" applyProtection="1">
      <alignment horizontal="right"/>
    </xf>
    <xf numFmtId="0" fontId="5" fillId="0" borderId="8" xfId="1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vertical="top" wrapText="1"/>
      <protection locked="0"/>
    </xf>
    <xf numFmtId="0" fontId="0" fillId="0" borderId="0" xfId="0" applyBorder="1"/>
    <xf numFmtId="0" fontId="5" fillId="7" borderId="14" xfId="0" applyFont="1" applyFill="1" applyBorder="1" applyProtection="1">
      <protection locked="0"/>
    </xf>
    <xf numFmtId="0" fontId="5" fillId="8" borderId="2" xfId="0" applyFont="1" applyFill="1" applyBorder="1" applyProtection="1">
      <protection locked="0"/>
    </xf>
    <xf numFmtId="0" fontId="10" fillId="0" borderId="0" xfId="1" applyBorder="1" applyAlignment="1" applyProtection="1">
      <alignment vertical="center"/>
      <protection locked="0"/>
    </xf>
    <xf numFmtId="3" fontId="10" fillId="0" borderId="0" xfId="1" applyNumberFormat="1" applyBorder="1" applyAlignment="1" applyProtection="1">
      <alignment vertical="center"/>
      <protection locked="0"/>
    </xf>
    <xf numFmtId="14" fontId="10" fillId="0" borderId="0" xfId="1" applyNumberFormat="1" applyBorder="1" applyAlignment="1" applyProtection="1">
      <alignment vertical="center"/>
      <protection locked="0"/>
    </xf>
    <xf numFmtId="0" fontId="38" fillId="0" borderId="0" xfId="1" applyFont="1" applyBorder="1" applyAlignment="1" applyProtection="1">
      <alignment horizontal="center" vertical="center"/>
      <protection locked="0"/>
    </xf>
    <xf numFmtId="0" fontId="10" fillId="0" borderId="20" xfId="1" applyBorder="1" applyAlignment="1" applyProtection="1">
      <alignment vertical="center"/>
      <protection locked="0"/>
    </xf>
    <xf numFmtId="4" fontId="2" fillId="0" borderId="11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2" fillId="0" borderId="10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10" fontId="2" fillId="0" borderId="5" xfId="0" applyNumberFormat="1" applyFont="1" applyFill="1" applyBorder="1" applyAlignment="1"/>
    <xf numFmtId="10" fontId="2" fillId="0" borderId="4" xfId="0" applyNumberFormat="1" applyFont="1" applyFill="1" applyBorder="1" applyAlignment="1"/>
    <xf numFmtId="10" fontId="2" fillId="0" borderId="11" xfId="0" applyNumberFormat="1" applyFont="1" applyFill="1" applyBorder="1" applyAlignment="1"/>
    <xf numFmtId="0" fontId="37" fillId="0" borderId="20" xfId="0" applyFont="1" applyBorder="1" applyAlignment="1" applyProtection="1">
      <alignment horizontal="center" vertical="center"/>
    </xf>
    <xf numFmtId="0" fontId="34" fillId="10" borderId="0" xfId="1" applyNumberFormat="1" applyFont="1" applyFill="1" applyBorder="1" applyAlignment="1" applyProtection="1">
      <alignment horizontal="center" vertical="center"/>
      <protection locked="0"/>
    </xf>
    <xf numFmtId="0" fontId="35" fillId="0" borderId="0" xfId="0" applyNumberFormat="1" applyFont="1" applyFill="1" applyBorder="1" applyAlignment="1" applyProtection="1">
      <alignment horizontal="center"/>
    </xf>
    <xf numFmtId="0" fontId="36" fillId="0" borderId="0" xfId="1" applyFont="1" applyBorder="1" applyAlignment="1" applyProtection="1">
      <alignment horizontal="center" vertical="center"/>
    </xf>
    <xf numFmtId="0" fontId="11" fillId="2" borderId="13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horizontal="center" wrapText="1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0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/>
    </xf>
    <xf numFmtId="0" fontId="11" fillId="2" borderId="8" xfId="0" applyNumberFormat="1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43" fontId="5" fillId="8" borderId="7" xfId="5" applyFont="1" applyFill="1" applyBorder="1" applyAlignment="1">
      <alignment horizontal="center"/>
    </xf>
    <xf numFmtId="43" fontId="5" fillId="8" borderId="4" xfId="5" applyFont="1" applyFill="1" applyBorder="1" applyAlignment="1">
      <alignment horizontal="center"/>
    </xf>
    <xf numFmtId="43" fontId="5" fillId="0" borderId="9" xfId="5" applyFont="1" applyFill="1" applyBorder="1" applyAlignment="1">
      <alignment horizontal="center"/>
    </xf>
    <xf numFmtId="43" fontId="5" fillId="0" borderId="8" xfId="5" applyFont="1" applyFill="1" applyBorder="1" applyAlignment="1">
      <alignment horizontal="center"/>
    </xf>
    <xf numFmtId="49" fontId="5" fillId="10" borderId="0" xfId="0" applyNumberFormat="1" applyFont="1" applyFill="1" applyBorder="1" applyAlignment="1" applyProtection="1">
      <alignment horizontal="left"/>
      <protection locked="0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43" fontId="5" fillId="0" borderId="14" xfId="5" applyFont="1" applyFill="1" applyBorder="1" applyAlignment="1">
      <alignment horizontal="center"/>
    </xf>
    <xf numFmtId="43" fontId="5" fillId="4" borderId="9" xfId="5" applyFont="1" applyFill="1" applyBorder="1" applyAlignment="1">
      <alignment horizontal="center"/>
    </xf>
    <xf numFmtId="43" fontId="5" fillId="4" borderId="8" xfId="5" applyFont="1" applyFill="1" applyBorder="1" applyAlignment="1">
      <alignment horizontal="center"/>
    </xf>
    <xf numFmtId="0" fontId="5" fillId="10" borderId="7" xfId="0" applyNumberFormat="1" applyFont="1" applyFill="1" applyBorder="1" applyAlignment="1" applyProtection="1">
      <alignment horizontal="center"/>
      <protection locked="0"/>
    </xf>
    <xf numFmtId="0" fontId="5" fillId="10" borderId="4" xfId="0" applyNumberFormat="1" applyFont="1" applyFill="1" applyBorder="1" applyAlignment="1" applyProtection="1">
      <alignment horizontal="center"/>
      <protection locked="0"/>
    </xf>
    <xf numFmtId="43" fontId="5" fillId="7" borderId="7" xfId="5" applyFont="1" applyFill="1" applyBorder="1" applyAlignment="1">
      <alignment horizontal="center"/>
    </xf>
    <xf numFmtId="43" fontId="5" fillId="7" borderId="4" xfId="5" applyFont="1" applyFill="1" applyBorder="1" applyAlignment="1">
      <alignment horizontal="center"/>
    </xf>
    <xf numFmtId="0" fontId="11" fillId="10" borderId="7" xfId="0" applyNumberFormat="1" applyFont="1" applyFill="1" applyBorder="1" applyAlignment="1" applyProtection="1">
      <alignment horizontal="center"/>
      <protection locked="0"/>
    </xf>
    <xf numFmtId="0" fontId="11" fillId="10" borderId="4" xfId="0" applyNumberFormat="1" applyFont="1" applyFill="1" applyBorder="1" applyAlignment="1" applyProtection="1">
      <alignment horizontal="center"/>
      <protection locked="0"/>
    </xf>
    <xf numFmtId="37" fontId="5" fillId="4" borderId="9" xfId="0" applyNumberFormat="1" applyFont="1" applyFill="1" applyBorder="1" applyAlignment="1">
      <alignment horizontal="center"/>
    </xf>
    <xf numFmtId="37" fontId="5" fillId="4" borderId="8" xfId="0" applyNumberFormat="1" applyFont="1" applyFill="1" applyBorder="1" applyAlignment="1">
      <alignment horizontal="center"/>
    </xf>
    <xf numFmtId="43" fontId="5" fillId="9" borderId="10" xfId="0" applyNumberFormat="1" applyFont="1" applyFill="1" applyBorder="1" applyAlignment="1">
      <alignment horizontal="center"/>
    </xf>
    <xf numFmtId="0" fontId="5" fillId="9" borderId="5" xfId="0" applyNumberFormat="1" applyFont="1" applyFill="1" applyBorder="1" applyAlignment="1">
      <alignment horizontal="center"/>
    </xf>
    <xf numFmtId="43" fontId="5" fillId="9" borderId="5" xfId="0" applyNumberFormat="1" applyFont="1" applyFill="1" applyBorder="1" applyAlignment="1">
      <alignment horizontal="center"/>
    </xf>
    <xf numFmtId="43" fontId="5" fillId="9" borderId="7" xfId="5" applyFont="1" applyFill="1" applyBorder="1" applyAlignment="1">
      <alignment horizontal="center"/>
    </xf>
    <xf numFmtId="43" fontId="5" fillId="9" borderId="4" xfId="5" applyFont="1" applyFill="1" applyBorder="1" applyAlignment="1">
      <alignment horizontal="center"/>
    </xf>
    <xf numFmtId="37" fontId="5" fillId="10" borderId="7" xfId="0" applyNumberFormat="1" applyFont="1" applyFill="1" applyBorder="1" applyAlignment="1" applyProtection="1">
      <alignment horizontal="center"/>
      <protection locked="0"/>
    </xf>
    <xf numFmtId="37" fontId="5" fillId="10" borderId="4" xfId="0" applyNumberFormat="1" applyFont="1" applyFill="1" applyBorder="1" applyAlignment="1" applyProtection="1">
      <alignment horizontal="center"/>
      <protection locked="0"/>
    </xf>
    <xf numFmtId="43" fontId="5" fillId="10" borderId="9" xfId="5" applyFont="1" applyFill="1" applyBorder="1" applyAlignment="1" applyProtection="1">
      <alignment horizontal="center"/>
      <protection locked="0"/>
    </xf>
    <xf numFmtId="43" fontId="5" fillId="10" borderId="8" xfId="5" applyFont="1" applyFill="1" applyBorder="1" applyAlignment="1" applyProtection="1">
      <alignment horizontal="center"/>
      <protection locked="0"/>
    </xf>
    <xf numFmtId="43" fontId="5" fillId="10" borderId="9" xfId="5" applyFont="1" applyFill="1" applyBorder="1" applyAlignment="1" applyProtection="1">
      <alignment horizontal="center" vertical="center"/>
      <protection locked="0"/>
    </xf>
    <xf numFmtId="43" fontId="5" fillId="10" borderId="8" xfId="5" applyFont="1" applyFill="1" applyBorder="1" applyAlignment="1" applyProtection="1">
      <alignment horizontal="center" vertical="center"/>
      <protection locked="0"/>
    </xf>
    <xf numFmtId="43" fontId="5" fillId="10" borderId="7" xfId="5" applyFont="1" applyFill="1" applyBorder="1" applyAlignment="1">
      <alignment horizontal="center"/>
    </xf>
    <xf numFmtId="43" fontId="5" fillId="10" borderId="4" xfId="5" applyFont="1" applyFill="1" applyBorder="1" applyAlignment="1">
      <alignment horizontal="center"/>
    </xf>
    <xf numFmtId="37" fontId="5" fillId="10" borderId="7" xfId="0" applyNumberFormat="1" applyFont="1" applyFill="1" applyBorder="1" applyAlignment="1" applyProtection="1">
      <alignment horizontal="center" vertical="center"/>
      <protection locked="0"/>
    </xf>
    <xf numFmtId="37" fontId="5" fillId="10" borderId="4" xfId="0" applyNumberFormat="1" applyFont="1" applyFill="1" applyBorder="1" applyAlignment="1" applyProtection="1">
      <alignment horizontal="center" vertical="center"/>
      <protection locked="0"/>
    </xf>
    <xf numFmtId="43" fontId="5" fillId="9" borderId="1" xfId="5" applyFont="1" applyFill="1" applyBorder="1" applyAlignment="1">
      <alignment horizontal="center"/>
    </xf>
    <xf numFmtId="43" fontId="5" fillId="9" borderId="11" xfId="5" applyFont="1" applyFill="1" applyBorder="1" applyAlignment="1">
      <alignment horizontal="center"/>
    </xf>
    <xf numFmtId="43" fontId="5" fillId="9" borderId="10" xfId="5" applyFont="1" applyFill="1" applyBorder="1" applyAlignment="1">
      <alignment horizontal="center"/>
    </xf>
    <xf numFmtId="43" fontId="5" fillId="9" borderId="5" xfId="5" applyFont="1" applyFill="1" applyBorder="1" applyAlignment="1">
      <alignment horizontal="center"/>
    </xf>
    <xf numFmtId="0" fontId="5" fillId="10" borderId="1" xfId="0" applyNumberFormat="1" applyFont="1" applyFill="1" applyBorder="1" applyAlignment="1" applyProtection="1">
      <alignment horizontal="center"/>
      <protection locked="0"/>
    </xf>
    <xf numFmtId="0" fontId="5" fillId="10" borderId="11" xfId="0" applyNumberFormat="1" applyFont="1" applyFill="1" applyBorder="1" applyAlignment="1" applyProtection="1">
      <alignment horizontal="center"/>
      <protection locked="0"/>
    </xf>
    <xf numFmtId="43" fontId="5" fillId="7" borderId="2" xfId="5" applyFont="1" applyFill="1" applyBorder="1" applyAlignment="1">
      <alignment horizontal="center"/>
    </xf>
    <xf numFmtId="43" fontId="5" fillId="8" borderId="10" xfId="0" applyNumberFormat="1" applyFont="1" applyFill="1" applyBorder="1" applyAlignment="1">
      <alignment horizontal="center"/>
    </xf>
    <xf numFmtId="0" fontId="5" fillId="8" borderId="5" xfId="0" applyNumberFormat="1" applyFont="1" applyFill="1" applyBorder="1" applyAlignment="1">
      <alignment horizontal="center"/>
    </xf>
    <xf numFmtId="37" fontId="5" fillId="10" borderId="1" xfId="0" applyNumberFormat="1" applyFont="1" applyFill="1" applyBorder="1" applyAlignment="1" applyProtection="1">
      <alignment horizontal="center"/>
      <protection locked="0"/>
    </xf>
    <xf numFmtId="37" fontId="5" fillId="10" borderId="11" xfId="0" applyNumberFormat="1" applyFont="1" applyFill="1" applyBorder="1" applyAlignment="1" applyProtection="1">
      <alignment horizontal="center"/>
      <protection locked="0"/>
    </xf>
    <xf numFmtId="37" fontId="5" fillId="7" borderId="7" xfId="0" applyNumberFormat="1" applyFont="1" applyFill="1" applyBorder="1" applyAlignment="1">
      <alignment horizontal="center"/>
    </xf>
    <xf numFmtId="37" fontId="5" fillId="7" borderId="4" xfId="0" applyNumberFormat="1" applyFont="1" applyFill="1" applyBorder="1" applyAlignment="1">
      <alignment horizontal="center"/>
    </xf>
    <xf numFmtId="43" fontId="5" fillId="2" borderId="9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43" fontId="5" fillId="2" borderId="9" xfId="5" applyFont="1" applyFill="1" applyBorder="1" applyAlignment="1">
      <alignment horizontal="center"/>
    </xf>
    <xf numFmtId="43" fontId="5" fillId="2" borderId="8" xfId="5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49" fontId="11" fillId="2" borderId="7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3" fontId="5" fillId="0" borderId="9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10" borderId="0" xfId="0" applyNumberFormat="1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50" fillId="0" borderId="0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1" applyNumberFormat="1" applyFont="1" applyFill="1" applyBorder="1" applyAlignment="1">
      <alignment horizontal="center" wrapText="1"/>
    </xf>
    <xf numFmtId="0" fontId="11" fillId="2" borderId="2" xfId="1" applyNumberFormat="1" applyFont="1" applyFill="1" applyBorder="1" applyAlignment="1">
      <alignment horizontal="center" wrapText="1"/>
    </xf>
    <xf numFmtId="0" fontId="11" fillId="2" borderId="12" xfId="1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left" vertical="center" wrapText="1"/>
    </xf>
    <xf numFmtId="37" fontId="11" fillId="2" borderId="10" xfId="0" applyNumberFormat="1" applyFont="1" applyFill="1" applyBorder="1" applyAlignment="1" applyProtection="1">
      <alignment horizontal="center" vertical="center"/>
    </xf>
    <xf numFmtId="37" fontId="11" fillId="2" borderId="15" xfId="0" applyNumberFormat="1" applyFont="1" applyFill="1" applyBorder="1" applyAlignment="1" applyProtection="1">
      <alignment horizontal="center" vertical="center"/>
    </xf>
    <xf numFmtId="37" fontId="11" fillId="2" borderId="5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49" fontId="5" fillId="1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9" fontId="11" fillId="2" borderId="13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12" xfId="0" applyNumberFormat="1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43" fontId="5" fillId="0" borderId="9" xfId="5" applyFont="1" applyFill="1" applyBorder="1" applyAlignment="1" applyProtection="1">
      <alignment horizontal="center"/>
    </xf>
    <xf numFmtId="43" fontId="5" fillId="0" borderId="8" xfId="5" applyFont="1" applyFill="1" applyBorder="1" applyAlignment="1" applyProtection="1">
      <alignment horizontal="center"/>
    </xf>
    <xf numFmtId="43" fontId="5" fillId="0" borderId="14" xfId="5" applyFont="1" applyFill="1" applyBorder="1" applyAlignment="1" applyProtection="1">
      <alignment horizontal="center" vertical="center" wrapText="1"/>
    </xf>
    <xf numFmtId="43" fontId="5" fillId="10" borderId="7" xfId="5" applyFont="1" applyFill="1" applyBorder="1" applyAlignment="1" applyProtection="1">
      <alignment horizontal="center" wrapText="1"/>
      <protection locked="0"/>
    </xf>
    <xf numFmtId="43" fontId="5" fillId="10" borderId="0" xfId="5" applyFont="1" applyFill="1" applyBorder="1" applyAlignment="1" applyProtection="1">
      <alignment horizontal="center" wrapText="1"/>
      <protection locked="0"/>
    </xf>
    <xf numFmtId="43" fontId="5" fillId="10" borderId="4" xfId="5" applyFont="1" applyFill="1" applyBorder="1" applyAlignment="1" applyProtection="1">
      <alignment horizontal="center" wrapText="1"/>
      <protection locked="0"/>
    </xf>
    <xf numFmtId="43" fontId="5" fillId="10" borderId="7" xfId="5" applyFont="1" applyFill="1" applyBorder="1" applyAlignment="1" applyProtection="1">
      <alignment horizontal="center"/>
      <protection locked="0"/>
    </xf>
    <xf numFmtId="43" fontId="5" fillId="10" borderId="4" xfId="5" applyFont="1" applyFill="1" applyBorder="1" applyAlignment="1" applyProtection="1">
      <alignment horizontal="center"/>
      <protection locked="0"/>
    </xf>
    <xf numFmtId="43" fontId="5" fillId="0" borderId="7" xfId="5" applyFont="1" applyFill="1" applyBorder="1" applyAlignment="1" applyProtection="1">
      <alignment horizontal="center" wrapText="1"/>
    </xf>
    <xf numFmtId="43" fontId="5" fillId="0" borderId="0" xfId="5" applyFont="1" applyFill="1" applyBorder="1" applyAlignment="1" applyProtection="1">
      <alignment horizontal="center" wrapText="1"/>
    </xf>
    <xf numFmtId="43" fontId="5" fillId="0" borderId="4" xfId="5" applyFont="1" applyFill="1" applyBorder="1" applyAlignment="1" applyProtection="1">
      <alignment horizontal="center" wrapText="1"/>
    </xf>
    <xf numFmtId="43" fontId="5" fillId="7" borderId="7" xfId="5" applyFont="1" applyFill="1" applyBorder="1" applyAlignment="1" applyProtection="1">
      <alignment horizontal="center" wrapText="1"/>
    </xf>
    <xf numFmtId="43" fontId="5" fillId="7" borderId="0" xfId="5" applyFont="1" applyFill="1" applyBorder="1" applyAlignment="1" applyProtection="1">
      <alignment horizontal="center" wrapText="1"/>
    </xf>
    <xf numFmtId="43" fontId="5" fillId="7" borderId="4" xfId="5" applyFont="1" applyFill="1" applyBorder="1" applyAlignment="1" applyProtection="1">
      <alignment horizontal="center" wrapText="1"/>
    </xf>
    <xf numFmtId="43" fontId="5" fillId="9" borderId="7" xfId="5" applyFont="1" applyFill="1" applyBorder="1" applyAlignment="1" applyProtection="1">
      <alignment horizontal="center" wrapText="1"/>
    </xf>
    <xf numFmtId="43" fontId="5" fillId="9" borderId="4" xfId="5" applyFont="1" applyFill="1" applyBorder="1" applyAlignment="1" applyProtection="1">
      <alignment horizontal="center" wrapText="1"/>
    </xf>
    <xf numFmtId="43" fontId="5" fillId="8" borderId="7" xfId="5" applyFont="1" applyFill="1" applyBorder="1" applyAlignment="1" applyProtection="1">
      <alignment horizontal="center" wrapText="1"/>
    </xf>
    <xf numFmtId="43" fontId="5" fillId="8" borderId="0" xfId="5" applyFont="1" applyFill="1" applyBorder="1" applyAlignment="1" applyProtection="1">
      <alignment horizontal="center" wrapText="1"/>
    </xf>
    <xf numFmtId="43" fontId="5" fillId="8" borderId="4" xfId="5" applyFont="1" applyFill="1" applyBorder="1" applyAlignment="1" applyProtection="1">
      <alignment horizontal="center" wrapText="1"/>
    </xf>
    <xf numFmtId="43" fontId="5" fillId="10" borderId="1" xfId="5" applyFont="1" applyFill="1" applyBorder="1" applyAlignment="1" applyProtection="1">
      <alignment horizontal="center" vertical="center"/>
      <protection locked="0"/>
    </xf>
    <xf numFmtId="43" fontId="5" fillId="10" borderId="11" xfId="5" applyFont="1" applyFill="1" applyBorder="1" applyAlignment="1" applyProtection="1">
      <alignment horizontal="center" vertical="center"/>
      <protection locked="0"/>
    </xf>
    <xf numFmtId="43" fontId="5" fillId="2" borderId="9" xfId="5" applyFont="1" applyFill="1" applyBorder="1" applyAlignment="1" applyProtection="1">
      <alignment horizontal="center" vertical="center"/>
    </xf>
    <xf numFmtId="43" fontId="5" fillId="2" borderId="8" xfId="5" applyFont="1" applyFill="1" applyBorder="1" applyAlignment="1" applyProtection="1">
      <alignment horizontal="center" vertical="center"/>
    </xf>
    <xf numFmtId="43" fontId="5" fillId="7" borderId="7" xfId="5" applyFont="1" applyFill="1" applyBorder="1" applyAlignment="1" applyProtection="1">
      <alignment horizontal="center" vertical="center"/>
    </xf>
    <xf numFmtId="43" fontId="5" fillId="7" borderId="0" xfId="5" applyFont="1" applyFill="1" applyBorder="1" applyAlignment="1" applyProtection="1">
      <alignment horizontal="center" vertical="center"/>
    </xf>
    <xf numFmtId="43" fontId="5" fillId="7" borderId="4" xfId="5" applyFont="1" applyFill="1" applyBorder="1" applyAlignment="1" applyProtection="1">
      <alignment horizontal="center" vertical="center"/>
    </xf>
    <xf numFmtId="43" fontId="5" fillId="0" borderId="10" xfId="5" applyFont="1" applyBorder="1" applyAlignment="1" applyProtection="1">
      <alignment horizontal="center" vertical="top" wrapText="1"/>
    </xf>
    <xf numFmtId="43" fontId="5" fillId="0" borderId="15" xfId="5" applyFont="1" applyBorder="1" applyAlignment="1" applyProtection="1">
      <alignment horizontal="center" vertical="top" wrapText="1"/>
    </xf>
    <xf numFmtId="43" fontId="5" fillId="0" borderId="5" xfId="5" applyFont="1" applyBorder="1" applyAlignment="1" applyProtection="1">
      <alignment horizontal="center" vertical="top" wrapText="1"/>
    </xf>
    <xf numFmtId="43" fontId="5" fillId="10" borderId="7" xfId="5" applyFont="1" applyFill="1" applyBorder="1" applyAlignment="1" applyProtection="1">
      <alignment horizontal="center" vertical="top" wrapText="1"/>
      <protection locked="0"/>
    </xf>
    <xf numFmtId="43" fontId="5" fillId="10" borderId="0" xfId="5" applyFont="1" applyFill="1" applyBorder="1" applyAlignment="1" applyProtection="1">
      <alignment horizontal="center" vertical="top" wrapText="1"/>
      <protection locked="0"/>
    </xf>
    <xf numFmtId="43" fontId="5" fillId="10" borderId="4" xfId="5" applyFont="1" applyFill="1" applyBorder="1" applyAlignment="1" applyProtection="1">
      <alignment horizontal="center" vertical="top" wrapText="1"/>
      <protection locked="0"/>
    </xf>
    <xf numFmtId="43" fontId="5" fillId="10" borderId="7" xfId="5" applyFont="1" applyFill="1" applyBorder="1" applyAlignment="1" applyProtection="1">
      <alignment horizontal="center" vertical="center"/>
      <protection locked="0"/>
    </xf>
    <xf numFmtId="43" fontId="5" fillId="10" borderId="4" xfId="5" applyFont="1" applyFill="1" applyBorder="1" applyAlignment="1" applyProtection="1">
      <alignment horizontal="center" vertical="center"/>
      <protection locked="0"/>
    </xf>
    <xf numFmtId="43" fontId="5" fillId="0" borderId="10" xfId="5" applyFont="1" applyFill="1" applyBorder="1" applyAlignment="1" applyProtection="1">
      <alignment horizontal="center" vertical="center"/>
    </xf>
    <xf numFmtId="43" fontId="5" fillId="0" borderId="5" xfId="5" applyFont="1" applyFill="1" applyBorder="1" applyAlignment="1" applyProtection="1">
      <alignment horizontal="center" vertical="center"/>
    </xf>
    <xf numFmtId="43" fontId="5" fillId="8" borderId="7" xfId="5" applyFont="1" applyFill="1" applyBorder="1" applyAlignment="1" applyProtection="1">
      <alignment horizontal="center" vertical="center"/>
    </xf>
    <xf numFmtId="43" fontId="5" fillId="8" borderId="4" xfId="5" applyFont="1" applyFill="1" applyBorder="1" applyAlignment="1" applyProtection="1">
      <alignment horizontal="center" vertical="center"/>
    </xf>
    <xf numFmtId="43" fontId="5" fillId="2" borderId="9" xfId="5" applyFont="1" applyFill="1" applyBorder="1" applyAlignment="1" applyProtection="1">
      <alignment horizontal="center" wrapText="1"/>
    </xf>
    <xf numFmtId="43" fontId="5" fillId="2" borderId="8" xfId="5" applyFont="1" applyFill="1" applyBorder="1" applyAlignment="1" applyProtection="1">
      <alignment horizontal="center" wrapText="1"/>
    </xf>
    <xf numFmtId="43" fontId="11" fillId="2" borderId="9" xfId="5" applyFont="1" applyFill="1" applyBorder="1" applyAlignment="1" applyProtection="1">
      <alignment horizontal="center"/>
    </xf>
    <xf numFmtId="43" fontId="11" fillId="2" borderId="3" xfId="5" applyFont="1" applyFill="1" applyBorder="1" applyAlignment="1" applyProtection="1">
      <alignment horizontal="center"/>
    </xf>
    <xf numFmtId="43" fontId="11" fillId="2" borderId="8" xfId="5" applyFont="1" applyFill="1" applyBorder="1" applyAlignment="1" applyProtection="1">
      <alignment horizontal="center"/>
    </xf>
    <xf numFmtId="43" fontId="5" fillId="9" borderId="0" xfId="5" applyFont="1" applyFill="1" applyBorder="1" applyAlignment="1" applyProtection="1">
      <alignment horizontal="center" wrapText="1"/>
    </xf>
    <xf numFmtId="43" fontId="5" fillId="0" borderId="10" xfId="5" applyFont="1" applyFill="1" applyBorder="1" applyAlignment="1" applyProtection="1">
      <alignment horizontal="center"/>
    </xf>
    <xf numFmtId="43" fontId="5" fillId="0" borderId="5" xfId="5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 vertical="center"/>
    </xf>
    <xf numFmtId="43" fontId="5" fillId="10" borderId="1" xfId="5" applyFont="1" applyFill="1" applyBorder="1" applyAlignment="1" applyProtection="1">
      <alignment horizontal="center"/>
      <protection locked="0"/>
    </xf>
    <xf numFmtId="43" fontId="5" fillId="10" borderId="11" xfId="5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43" fontId="5" fillId="10" borderId="10" xfId="5" applyFont="1" applyFill="1" applyBorder="1" applyAlignment="1" applyProtection="1">
      <alignment horizontal="center" vertical="top" wrapText="1"/>
      <protection locked="0"/>
    </xf>
    <xf numFmtId="43" fontId="5" fillId="10" borderId="15" xfId="5" applyFont="1" applyFill="1" applyBorder="1" applyAlignment="1" applyProtection="1">
      <alignment horizontal="center" vertical="top" wrapText="1"/>
      <protection locked="0"/>
    </xf>
    <xf numFmtId="43" fontId="5" fillId="10" borderId="5" xfId="5" applyFont="1" applyFill="1" applyBorder="1" applyAlignment="1" applyProtection="1">
      <alignment horizontal="center" vertical="top" wrapText="1"/>
      <protection locked="0"/>
    </xf>
    <xf numFmtId="43" fontId="5" fillId="10" borderId="1" xfId="5" applyFont="1" applyFill="1" applyBorder="1" applyAlignment="1" applyProtection="1">
      <alignment horizontal="center" vertical="top" wrapText="1"/>
      <protection locked="0"/>
    </xf>
    <xf numFmtId="43" fontId="5" fillId="10" borderId="6" xfId="5" applyFont="1" applyFill="1" applyBorder="1" applyAlignment="1" applyProtection="1">
      <alignment horizontal="center" vertical="top" wrapText="1"/>
      <protection locked="0"/>
    </xf>
    <xf numFmtId="43" fontId="5" fillId="10" borderId="11" xfId="5" applyFont="1" applyFill="1" applyBorder="1" applyAlignment="1" applyProtection="1">
      <alignment horizontal="center" vertical="top" wrapText="1"/>
      <protection locked="0"/>
    </xf>
    <xf numFmtId="43" fontId="5" fillId="10" borderId="1" xfId="5" applyFont="1" applyFill="1" applyBorder="1" applyAlignment="1" applyProtection="1">
      <alignment horizontal="center" wrapText="1"/>
      <protection locked="0"/>
    </xf>
    <xf numFmtId="43" fontId="5" fillId="10" borderId="6" xfId="5" applyFont="1" applyFill="1" applyBorder="1" applyAlignment="1" applyProtection="1">
      <alignment horizontal="center" wrapText="1"/>
      <protection locked="0"/>
    </xf>
    <xf numFmtId="43" fontId="5" fillId="10" borderId="11" xfId="5" applyFont="1" applyFill="1" applyBorder="1" applyAlignment="1" applyProtection="1">
      <alignment horizontal="center" wrapText="1"/>
      <protection locked="0"/>
    </xf>
    <xf numFmtId="0" fontId="11" fillId="2" borderId="9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wrapText="1"/>
    </xf>
    <xf numFmtId="43" fontId="5" fillId="0" borderId="9" xfId="5" applyFont="1" applyBorder="1" applyAlignment="1" applyProtection="1">
      <alignment horizontal="center" vertical="top" wrapText="1"/>
    </xf>
    <xf numFmtId="43" fontId="5" fillId="0" borderId="3" xfId="5" applyFont="1" applyBorder="1" applyAlignment="1" applyProtection="1">
      <alignment horizontal="center" vertical="top" wrapText="1"/>
    </xf>
    <xf numFmtId="43" fontId="5" fillId="0" borderId="8" xfId="5" applyFont="1" applyBorder="1" applyAlignment="1" applyProtection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wrapText="1"/>
    </xf>
    <xf numFmtId="0" fontId="11" fillId="2" borderId="15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37" fontId="11" fillId="2" borderId="1" xfId="0" applyNumberFormat="1" applyFont="1" applyFill="1" applyBorder="1" applyAlignment="1" applyProtection="1">
      <alignment horizontal="center" vertical="center"/>
    </xf>
    <xf numFmtId="37" fontId="11" fillId="2" borderId="11" xfId="0" applyNumberFormat="1" applyFont="1" applyFill="1" applyBorder="1" applyAlignment="1" applyProtection="1">
      <alignment horizontal="center" vertical="center"/>
    </xf>
    <xf numFmtId="43" fontId="5" fillId="2" borderId="9" xfId="5" applyFont="1" applyFill="1" applyBorder="1" applyAlignment="1" applyProtection="1">
      <alignment horizontal="center" vertical="center" wrapText="1"/>
    </xf>
    <xf numFmtId="43" fontId="5" fillId="2" borderId="8" xfId="5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left"/>
    </xf>
    <xf numFmtId="43" fontId="5" fillId="0" borderId="15" xfId="5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37" fontId="11" fillId="2" borderId="7" xfId="0" applyNumberFormat="1" applyFont="1" applyFill="1" applyBorder="1" applyAlignment="1" applyProtection="1">
      <alignment horizontal="center" vertical="center"/>
    </xf>
    <xf numFmtId="37" fontId="11" fillId="2" borderId="4" xfId="0" applyNumberFormat="1" applyFont="1" applyFill="1" applyBorder="1" applyAlignment="1" applyProtection="1">
      <alignment horizontal="center" vertical="center"/>
    </xf>
    <xf numFmtId="43" fontId="5" fillId="10" borderId="10" xfId="5" applyFont="1" applyFill="1" applyBorder="1" applyAlignment="1" applyProtection="1">
      <alignment horizontal="center" wrapText="1"/>
      <protection locked="0"/>
    </xf>
    <xf numFmtId="43" fontId="5" fillId="10" borderId="15" xfId="5" applyFont="1" applyFill="1" applyBorder="1" applyAlignment="1" applyProtection="1">
      <alignment horizontal="center" wrapText="1"/>
      <protection locked="0"/>
    </xf>
    <xf numFmtId="43" fontId="5" fillId="10" borderId="5" xfId="5" applyFont="1" applyFill="1" applyBorder="1" applyAlignment="1" applyProtection="1">
      <alignment horizontal="center" wrapText="1"/>
      <protection locked="0"/>
    </xf>
    <xf numFmtId="0" fontId="5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43" fontId="5" fillId="2" borderId="9" xfId="5" applyFont="1" applyFill="1" applyBorder="1" applyAlignment="1" applyProtection="1">
      <alignment horizontal="center"/>
    </xf>
    <xf numFmtId="43" fontId="5" fillId="2" borderId="8" xfId="5" applyFont="1" applyFill="1" applyBorder="1" applyAlignment="1" applyProtection="1">
      <alignment horizontal="center"/>
    </xf>
    <xf numFmtId="43" fontId="5" fillId="0" borderId="7" xfId="5" applyFont="1" applyFill="1" applyBorder="1" applyAlignment="1" applyProtection="1">
      <alignment horizontal="center"/>
    </xf>
    <xf numFmtId="43" fontId="5" fillId="0" borderId="4" xfId="5" applyFont="1" applyFill="1" applyBorder="1" applyAlignment="1" applyProtection="1">
      <alignment horizontal="center"/>
    </xf>
    <xf numFmtId="49" fontId="5" fillId="2" borderId="10" xfId="0" applyNumberFormat="1" applyFont="1" applyFill="1" applyBorder="1" applyAlignment="1" applyProtection="1">
      <alignment horizontal="center"/>
    </xf>
    <xf numFmtId="49" fontId="5" fillId="2" borderId="5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10" borderId="0" xfId="0" applyFont="1" applyFill="1" applyAlignment="1" applyProtection="1">
      <alignment horizontal="left"/>
      <protection locked="0"/>
    </xf>
    <xf numFmtId="0" fontId="5" fillId="10" borderId="10" xfId="0" applyFont="1" applyFill="1" applyBorder="1" applyAlignment="1" applyProtection="1">
      <alignment horizontal="center" wrapText="1"/>
      <protection locked="0"/>
    </xf>
    <xf numFmtId="0" fontId="5" fillId="10" borderId="5" xfId="0" applyFont="1" applyFill="1" applyBorder="1" applyAlignment="1" applyProtection="1">
      <alignment horizontal="center" wrapText="1"/>
      <protection locked="0"/>
    </xf>
    <xf numFmtId="49" fontId="5" fillId="10" borderId="15" xfId="0" applyNumberFormat="1" applyFont="1" applyFill="1" applyBorder="1" applyAlignment="1" applyProtection="1">
      <alignment horizontal="center" wrapText="1"/>
      <protection locked="0"/>
    </xf>
    <xf numFmtId="49" fontId="5" fillId="10" borderId="5" xfId="0" applyNumberFormat="1" applyFont="1" applyFill="1" applyBorder="1" applyAlignment="1" applyProtection="1">
      <alignment horizontal="center" wrapText="1"/>
      <protection locked="0"/>
    </xf>
    <xf numFmtId="49" fontId="5" fillId="10" borderId="10" xfId="0" applyNumberFormat="1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43" fontId="5" fillId="0" borderId="9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10" borderId="9" xfId="0" applyNumberFormat="1" applyFont="1" applyFill="1" applyBorder="1" applyAlignment="1" applyProtection="1">
      <alignment horizontal="center"/>
      <protection locked="0"/>
    </xf>
    <xf numFmtId="0" fontId="5" fillId="10" borderId="3" xfId="0" applyNumberFormat="1" applyFont="1" applyFill="1" applyBorder="1" applyAlignment="1" applyProtection="1">
      <alignment horizontal="center"/>
      <protection locked="0"/>
    </xf>
    <xf numFmtId="0" fontId="5" fillId="10" borderId="8" xfId="0" applyNumberFormat="1" applyFont="1" applyFill="1" applyBorder="1" applyAlignment="1" applyProtection="1">
      <alignment horizontal="center"/>
      <protection locked="0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horizontal="center" vertical="center"/>
      <protection locked="0"/>
    </xf>
    <xf numFmtId="0" fontId="5" fillId="10" borderId="8" xfId="0" applyFont="1" applyFill="1" applyBorder="1" applyAlignment="1" applyProtection="1">
      <alignment horizontal="center" vertical="center"/>
      <protection locked="0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43" fontId="5" fillId="0" borderId="1" xfId="5" applyFont="1" applyFill="1" applyBorder="1" applyAlignment="1" applyProtection="1">
      <alignment horizontal="center"/>
    </xf>
    <xf numFmtId="43" fontId="5" fillId="0" borderId="6" xfId="5" applyFont="1" applyFill="1" applyBorder="1" applyAlignment="1" applyProtection="1">
      <alignment horizontal="center"/>
    </xf>
    <xf numFmtId="43" fontId="5" fillId="0" borderId="11" xfId="5" applyFont="1" applyFill="1" applyBorder="1" applyAlignment="1" applyProtection="1">
      <alignment horizontal="center"/>
    </xf>
    <xf numFmtId="43" fontId="5" fillId="10" borderId="0" xfId="5" applyFont="1" applyFill="1" applyBorder="1" applyAlignment="1" applyProtection="1">
      <alignment horizontal="center"/>
      <protection locked="0"/>
    </xf>
    <xf numFmtId="0" fontId="14" fillId="2" borderId="5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11" xfId="0" applyNumberFormat="1" applyFont="1" applyFill="1" applyBorder="1" applyAlignment="1" applyProtection="1">
      <alignment horizontal="center" vertical="center"/>
    </xf>
    <xf numFmtId="43" fontId="5" fillId="0" borderId="0" xfId="5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3" fontId="14" fillId="2" borderId="10" xfId="0" applyNumberFormat="1" applyFont="1" applyFill="1" applyBorder="1" applyAlignment="1" applyProtection="1">
      <alignment horizontal="center" vertical="center"/>
    </xf>
    <xf numFmtId="3" fontId="14" fillId="2" borderId="15" xfId="0" applyNumberFormat="1" applyFont="1" applyFill="1" applyBorder="1" applyAlignment="1" applyProtection="1">
      <alignment horizontal="center" vertical="center"/>
    </xf>
    <xf numFmtId="3" fontId="14" fillId="2" borderId="5" xfId="0" applyNumberFormat="1" applyFont="1" applyFill="1" applyBorder="1" applyAlignment="1" applyProtection="1">
      <alignment horizontal="center" vertical="center"/>
    </xf>
    <xf numFmtId="3" fontId="14" fillId="2" borderId="1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3" fontId="14" fillId="2" borderId="11" xfId="0" applyNumberFormat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26" fillId="2" borderId="8" xfId="0" applyFont="1" applyFill="1" applyBorder="1" applyAlignment="1" applyProtection="1"/>
    <xf numFmtId="0" fontId="11" fillId="2" borderId="1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 wrapText="1"/>
      <protection locked="0"/>
    </xf>
    <xf numFmtId="0" fontId="11" fillId="10" borderId="12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26" fillId="2" borderId="8" xfId="0" applyFont="1" applyFill="1" applyBorder="1" applyAlignment="1" applyProtection="1">
      <alignment horizontal="center" vertical="center"/>
    </xf>
    <xf numFmtId="43" fontId="5" fillId="10" borderId="10" xfId="5" applyFont="1" applyFill="1" applyBorder="1" applyAlignment="1" applyProtection="1">
      <alignment horizontal="center"/>
      <protection locked="0"/>
    </xf>
    <xf numFmtId="43" fontId="5" fillId="10" borderId="15" xfId="5" applyFont="1" applyFill="1" applyBorder="1" applyAlignment="1" applyProtection="1">
      <alignment horizontal="center"/>
      <protection locked="0"/>
    </xf>
    <xf numFmtId="43" fontId="5" fillId="0" borderId="7" xfId="5" applyFont="1" applyFill="1" applyBorder="1" applyAlignment="1">
      <alignment horizontal="center"/>
    </xf>
    <xf numFmtId="43" fontId="5" fillId="0" borderId="0" xfId="5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3" fontId="5" fillId="0" borderId="9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43" fontId="5" fillId="0" borderId="10" xfId="5" applyFont="1" applyFill="1" applyBorder="1" applyAlignment="1">
      <alignment horizontal="center"/>
    </xf>
    <xf numFmtId="43" fontId="5" fillId="0" borderId="15" xfId="5" applyFont="1" applyFill="1" applyBorder="1" applyAlignment="1">
      <alignment horizontal="center"/>
    </xf>
    <xf numFmtId="0" fontId="5" fillId="0" borderId="3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14" fillId="2" borderId="15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10" fontId="5" fillId="0" borderId="7" xfId="3" applyNumberFormat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10" fontId="11" fillId="0" borderId="1" xfId="1" applyNumberFormat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5" fillId="10" borderId="1" xfId="1" applyFont="1" applyFill="1" applyBorder="1" applyAlignment="1" applyProtection="1">
      <alignment horizontal="center"/>
      <protection locked="0"/>
    </xf>
    <xf numFmtId="0" fontId="5" fillId="10" borderId="6" xfId="1" applyFont="1" applyFill="1" applyBorder="1" applyAlignment="1" applyProtection="1">
      <alignment horizontal="center"/>
      <protection locked="0"/>
    </xf>
    <xf numFmtId="0" fontId="5" fillId="10" borderId="10" xfId="1" applyFont="1" applyFill="1" applyBorder="1" applyAlignment="1" applyProtection="1">
      <alignment horizontal="center"/>
      <protection locked="0"/>
    </xf>
    <xf numFmtId="0" fontId="5" fillId="10" borderId="15" xfId="1" applyFont="1" applyFill="1" applyBorder="1" applyAlignment="1" applyProtection="1">
      <alignment horizontal="center"/>
      <protection locked="0"/>
    </xf>
    <xf numFmtId="43" fontId="5" fillId="0" borderId="14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43" fontId="5" fillId="0" borderId="10" xfId="5" applyFont="1" applyBorder="1" applyAlignment="1">
      <alignment horizontal="center" vertical="top" wrapText="1"/>
    </xf>
    <xf numFmtId="43" fontId="5" fillId="0" borderId="15" xfId="5" applyFont="1" applyBorder="1" applyAlignment="1">
      <alignment horizontal="center" vertical="top" wrapText="1"/>
    </xf>
    <xf numFmtId="0" fontId="11" fillId="13" borderId="10" xfId="1" applyFont="1" applyFill="1" applyBorder="1" applyAlignment="1">
      <alignment horizontal="center"/>
    </xf>
    <xf numFmtId="0" fontId="11" fillId="13" borderId="1" xfId="1" applyFont="1" applyFill="1" applyBorder="1" applyAlignment="1">
      <alignment horizontal="center"/>
    </xf>
    <xf numFmtId="43" fontId="5" fillId="0" borderId="4" xfId="5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43" fontId="5" fillId="0" borderId="7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14" fillId="2" borderId="3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/>
    </xf>
    <xf numFmtId="0" fontId="5" fillId="10" borderId="0" xfId="1" applyFont="1" applyFill="1" applyAlignment="1" applyProtection="1">
      <alignment horizontal="left" vertical="top" wrapText="1"/>
      <protection locked="0"/>
    </xf>
    <xf numFmtId="0" fontId="5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5" fillId="10" borderId="0" xfId="1" applyFont="1" applyFill="1" applyAlignment="1" applyProtection="1">
      <alignment horizontal="left"/>
      <protection locked="0"/>
    </xf>
    <xf numFmtId="0" fontId="5" fillId="2" borderId="9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43" fontId="5" fillId="10" borderId="6" xfId="5" applyFont="1" applyFill="1" applyBorder="1" applyAlignment="1" applyProtection="1">
      <alignment horizontal="center"/>
      <protection locked="0"/>
    </xf>
    <xf numFmtId="0" fontId="16" fillId="0" borderId="0" xfId="1" applyFont="1" applyFill="1" applyAlignment="1">
      <alignment horizontal="left" wrapText="1"/>
    </xf>
    <xf numFmtId="43" fontId="5" fillId="0" borderId="3" xfId="5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43" fontId="5" fillId="0" borderId="5" xfId="5" applyFont="1" applyFill="1" applyBorder="1" applyAlignment="1">
      <alignment horizontal="center"/>
    </xf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43" fontId="5" fillId="0" borderId="7" xfId="5" applyFont="1" applyBorder="1" applyAlignment="1">
      <alignment horizontal="center" vertical="top" wrapText="1"/>
    </xf>
    <xf numFmtId="43" fontId="5" fillId="0" borderId="0" xfId="5" applyFont="1" applyBorder="1" applyAlignment="1">
      <alignment horizontal="center" vertical="top" wrapText="1"/>
    </xf>
    <xf numFmtId="0" fontId="5" fillId="2" borderId="1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top" wrapText="1"/>
    </xf>
    <xf numFmtId="43" fontId="5" fillId="0" borderId="9" xfId="1" applyNumberFormat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11" fillId="0" borderId="6" xfId="1" applyFont="1" applyFill="1" applyBorder="1" applyAlignment="1">
      <alignment horizontal="left" vertical="top" wrapText="1"/>
    </xf>
    <xf numFmtId="0" fontId="11" fillId="0" borderId="11" xfId="1" applyFont="1" applyFill="1" applyBorder="1" applyAlignment="1">
      <alignment horizontal="left" vertical="top" wrapText="1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left" vertical="top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3" fontId="5" fillId="0" borderId="9" xfId="1" applyNumberFormat="1" applyFont="1" applyBorder="1" applyAlignment="1">
      <alignment horizontal="center" vertical="top" wrapText="1"/>
    </xf>
    <xf numFmtId="43" fontId="5" fillId="0" borderId="3" xfId="1" applyNumberFormat="1" applyFont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14" fillId="2" borderId="6" xfId="1" applyFont="1" applyFill="1" applyBorder="1" applyAlignment="1">
      <alignment horizontal="center" vertical="center"/>
    </xf>
    <xf numFmtId="43" fontId="5" fillId="0" borderId="10" xfId="1" applyNumberFormat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10" fontId="5" fillId="0" borderId="9" xfId="3" applyNumberFormat="1" applyFont="1" applyFill="1" applyBorder="1" applyAlignment="1">
      <alignment horizontal="center" vertical="center" wrapText="1"/>
    </xf>
    <xf numFmtId="10" fontId="5" fillId="0" borderId="3" xfId="3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43" fontId="5" fillId="0" borderId="14" xfId="5" applyFont="1" applyFill="1" applyBorder="1" applyAlignment="1">
      <alignment horizontal="center" vertical="top" wrapText="1"/>
    </xf>
    <xf numFmtId="0" fontId="5" fillId="0" borderId="15" xfId="1" applyNumberFormat="1" applyFont="1" applyFill="1" applyBorder="1" applyAlignment="1" applyProtection="1">
      <alignment horizontal="left"/>
      <protection locked="0"/>
    </xf>
    <xf numFmtId="0" fontId="16" fillId="0" borderId="0" xfId="1" applyFont="1" applyFill="1" applyBorder="1" applyAlignment="1">
      <alignment horizontal="left"/>
    </xf>
    <xf numFmtId="0" fontId="16" fillId="0" borderId="0" xfId="1" applyFont="1" applyFill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43" fontId="10" fillId="0" borderId="9" xfId="5" applyFont="1" applyFill="1" applyBorder="1" applyAlignment="1">
      <alignment horizontal="center"/>
    </xf>
    <xf numFmtId="43" fontId="10" fillId="0" borderId="3" xfId="5" applyFont="1" applyFill="1" applyBorder="1" applyAlignment="1">
      <alignment horizontal="center"/>
    </xf>
    <xf numFmtId="0" fontId="10" fillId="10" borderId="10" xfId="1" applyFont="1" applyFill="1" applyBorder="1" applyAlignment="1" applyProtection="1">
      <alignment horizontal="center"/>
      <protection locked="0"/>
    </xf>
    <xf numFmtId="0" fontId="10" fillId="10" borderId="15" xfId="1" applyFont="1" applyFill="1" applyBorder="1" applyAlignment="1" applyProtection="1">
      <alignment horizontal="center"/>
      <protection locked="0"/>
    </xf>
    <xf numFmtId="0" fontId="10" fillId="10" borderId="7" xfId="1" applyFont="1" applyFill="1" applyBorder="1" applyAlignment="1" applyProtection="1">
      <alignment horizontal="center"/>
      <protection locked="0"/>
    </xf>
    <xf numFmtId="0" fontId="10" fillId="10" borderId="0" xfId="1" applyFont="1" applyFill="1" applyBorder="1" applyAlignment="1" applyProtection="1">
      <alignment horizontal="center"/>
      <protection locked="0"/>
    </xf>
    <xf numFmtId="0" fontId="10" fillId="10" borderId="1" xfId="1" applyFont="1" applyFill="1" applyBorder="1" applyAlignment="1" applyProtection="1">
      <alignment horizontal="center"/>
      <protection locked="0"/>
    </xf>
    <xf numFmtId="0" fontId="10" fillId="10" borderId="6" xfId="1" applyFont="1" applyFill="1" applyBorder="1" applyAlignment="1" applyProtection="1">
      <alignment horizontal="center"/>
      <protection locked="0"/>
    </xf>
    <xf numFmtId="49" fontId="5" fillId="10" borderId="0" xfId="1" applyNumberFormat="1" applyFont="1" applyFill="1" applyAlignment="1" applyProtection="1">
      <protection locked="0"/>
    </xf>
    <xf numFmtId="0" fontId="11" fillId="2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2" borderId="10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13" fillId="0" borderId="0" xfId="1" applyFont="1" applyFill="1" applyBorder="1" applyAlignment="1">
      <alignment vertical="top" wrapText="1"/>
    </xf>
    <xf numFmtId="49" fontId="5" fillId="0" borderId="0" xfId="1" applyNumberFormat="1" applyFont="1" applyFill="1" applyAlignment="1"/>
    <xf numFmtId="0" fontId="11" fillId="0" borderId="0" xfId="1" applyFont="1" applyFill="1" applyAlignment="1"/>
    <xf numFmtId="0" fontId="5" fillId="0" borderId="0" xfId="1" applyFont="1" applyFill="1" applyAlignment="1"/>
    <xf numFmtId="0" fontId="5" fillId="0" borderId="6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wrapText="1"/>
    </xf>
    <xf numFmtId="0" fontId="5" fillId="0" borderId="8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left"/>
    </xf>
    <xf numFmtId="0" fontId="25" fillId="0" borderId="0" xfId="2" applyFont="1" applyFill="1" applyBorder="1" applyAlignment="1">
      <alignment horizontal="center"/>
    </xf>
    <xf numFmtId="0" fontId="25" fillId="0" borderId="0" xfId="2" applyFont="1" applyFill="1" applyBorder="1" applyAlignment="1">
      <alignment horizontal="center" vertical="center"/>
    </xf>
    <xf numFmtId="0" fontId="5" fillId="10" borderId="2" xfId="1" applyFont="1" applyFill="1" applyBorder="1" applyAlignment="1" applyProtection="1">
      <alignment horizontal="right" vertical="top" wrapText="1"/>
      <protection locked="0"/>
    </xf>
    <xf numFmtId="0" fontId="11" fillId="2" borderId="10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10" borderId="13" xfId="1" applyFont="1" applyFill="1" applyBorder="1" applyAlignment="1" applyProtection="1">
      <alignment horizontal="right" vertical="top" wrapText="1"/>
      <protection locked="0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5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 wrapText="1"/>
    </xf>
    <xf numFmtId="43" fontId="5" fillId="10" borderId="14" xfId="5" applyFont="1" applyFill="1" applyBorder="1" applyAlignment="1" applyProtection="1">
      <alignment horizontal="center" vertical="top" wrapText="1"/>
      <protection locked="0"/>
    </xf>
    <xf numFmtId="0" fontId="13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43" fontId="5" fillId="0" borderId="14" xfId="5" applyFont="1" applyBorder="1" applyAlignment="1">
      <alignment horizontal="right" vertical="top" wrapText="1"/>
    </xf>
    <xf numFmtId="0" fontId="5" fillId="0" borderId="0" xfId="1" applyFont="1" applyAlignment="1" applyProtection="1">
      <alignment horizontal="justify" vertical="top" wrapText="1"/>
      <protection locked="0"/>
    </xf>
    <xf numFmtId="43" fontId="5" fillId="2" borderId="10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wrapText="1"/>
    </xf>
    <xf numFmtId="0" fontId="11" fillId="2" borderId="12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/>
    </xf>
    <xf numFmtId="0" fontId="16" fillId="0" borderId="0" xfId="1" applyFont="1" applyAlignment="1" applyProtection="1">
      <alignment horizontal="justify" vertical="top" wrapText="1"/>
      <protection locked="0"/>
    </xf>
    <xf numFmtId="0" fontId="5" fillId="0" borderId="0" xfId="1" applyFont="1" applyAlignment="1" applyProtection="1">
      <alignment horizontal="left" vertical="top" wrapText="1" indent="4"/>
      <protection locked="0"/>
    </xf>
    <xf numFmtId="0" fontId="5" fillId="0" borderId="0" xfId="1" applyFont="1" applyAlignment="1">
      <alignment horizontal="left" vertical="top" wrapText="1" indent="4"/>
    </xf>
    <xf numFmtId="0" fontId="5" fillId="0" borderId="0" xfId="1" applyFont="1" applyBorder="1" applyAlignment="1" applyProtection="1">
      <alignment horizontal="left" vertical="top" wrapText="1"/>
      <protection locked="0"/>
    </xf>
    <xf numFmtId="43" fontId="2" fillId="0" borderId="7" xfId="5" applyFont="1" applyFill="1" applyBorder="1" applyAlignment="1">
      <alignment horizontal="center"/>
    </xf>
    <xf numFmtId="43" fontId="2" fillId="0" borderId="4" xfId="5" applyFont="1" applyFill="1" applyBorder="1" applyAlignment="1">
      <alignment horizontal="center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0" fontId="2" fillId="10" borderId="11" xfId="0" applyFont="1" applyFill="1" applyBorder="1" applyAlignment="1" applyProtection="1">
      <alignment horizontal="center" vertical="center"/>
      <protection locked="0"/>
    </xf>
    <xf numFmtId="43" fontId="2" fillId="10" borderId="1" xfId="5" applyFont="1" applyFill="1" applyBorder="1" applyAlignment="1" applyProtection="1">
      <alignment horizontal="center"/>
      <protection locked="0"/>
    </xf>
    <xf numFmtId="43" fontId="2" fillId="10" borderId="11" xfId="5" applyFont="1" applyFill="1" applyBorder="1" applyAlignment="1" applyProtection="1">
      <alignment horizontal="center"/>
      <protection locked="0"/>
    </xf>
    <xf numFmtId="43" fontId="2" fillId="0" borderId="1" xfId="5" applyFont="1" applyFill="1" applyBorder="1" applyAlignment="1">
      <alignment horizontal="center"/>
    </xf>
    <xf numFmtId="43" fontId="2" fillId="0" borderId="11" xfId="5" applyFont="1" applyFill="1" applyBorder="1" applyAlignment="1">
      <alignment horizont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43" fontId="2" fillId="10" borderId="7" xfId="5" applyFont="1" applyFill="1" applyBorder="1" applyAlignment="1" applyProtection="1">
      <alignment horizontal="center"/>
      <protection locked="0"/>
    </xf>
    <xf numFmtId="43" fontId="2" fillId="10" borderId="4" xfId="5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3" fontId="2" fillId="0" borderId="10" xfId="5" applyFont="1" applyFill="1" applyBorder="1" applyAlignment="1">
      <alignment horizontal="center"/>
    </xf>
    <xf numFmtId="43" fontId="2" fillId="0" borderId="5" xfId="5" applyFont="1" applyFill="1" applyBorder="1" applyAlignment="1">
      <alignment horizontal="center"/>
    </xf>
    <xf numFmtId="43" fontId="2" fillId="10" borderId="10" xfId="5" applyFont="1" applyFill="1" applyBorder="1" applyAlignment="1" applyProtection="1">
      <alignment horizontal="center"/>
      <protection locked="0"/>
    </xf>
    <xf numFmtId="43" fontId="2" fillId="10" borderId="5" xfId="5" applyFont="1" applyFill="1" applyBorder="1" applyAlignment="1" applyProtection="1">
      <alignment horizontal="center"/>
      <protection locked="0"/>
    </xf>
    <xf numFmtId="0" fontId="2" fillId="10" borderId="15" xfId="0" applyFont="1" applyFill="1" applyBorder="1" applyAlignment="1" applyProtection="1">
      <alignment horizontal="center" vertical="center"/>
      <protection locked="0"/>
    </xf>
    <xf numFmtId="0" fontId="2" fillId="10" borderId="5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1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6" fillId="14" borderId="0" xfId="0" applyFont="1" applyFill="1" applyAlignment="1">
      <alignment horizontal="center" vertical="center" wrapText="1"/>
    </xf>
    <xf numFmtId="0" fontId="15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protection locked="0"/>
    </xf>
    <xf numFmtId="43" fontId="2" fillId="10" borderId="0" xfId="5" applyFont="1" applyFill="1" applyBorder="1" applyAlignment="1" applyProtection="1">
      <alignment horizontal="center"/>
      <protection locked="0"/>
    </xf>
    <xf numFmtId="43" fontId="2" fillId="10" borderId="6" xfId="5" applyFont="1" applyFill="1" applyBorder="1" applyAlignment="1" applyProtection="1">
      <alignment horizontal="center"/>
      <protection locked="0"/>
    </xf>
    <xf numFmtId="43" fontId="2" fillId="0" borderId="6" xfId="5" applyFont="1" applyFill="1" applyBorder="1" applyAlignment="1">
      <alignment horizontal="center"/>
    </xf>
    <xf numFmtId="0" fontId="1" fillId="2" borderId="10" xfId="1" applyNumberFormat="1" applyFont="1" applyFill="1" applyBorder="1" applyAlignment="1">
      <alignment horizontal="center"/>
    </xf>
    <xf numFmtId="0" fontId="1" fillId="2" borderId="15" xfId="1" applyNumberFormat="1" applyFont="1" applyFill="1" applyBorder="1" applyAlignment="1">
      <alignment horizontal="center"/>
    </xf>
    <xf numFmtId="0" fontId="1" fillId="2" borderId="5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49" fontId="8" fillId="2" borderId="5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center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>
      <alignment horizontal="justify" wrapText="1"/>
    </xf>
    <xf numFmtId="0" fontId="2" fillId="0" borderId="0" xfId="1" applyFont="1" applyFill="1" applyBorder="1" applyAlignment="1">
      <alignment horizontal="justify"/>
    </xf>
    <xf numFmtId="0" fontId="8" fillId="2" borderId="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2" fillId="10" borderId="0" xfId="1" applyFont="1" applyFill="1" applyAlignment="1" applyProtection="1">
      <alignment horizontal="left"/>
      <protection locked="0"/>
    </xf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1" fillId="2" borderId="10" xfId="1" applyFont="1" applyFill="1" applyBorder="1" applyAlignment="1">
      <alignment horizontal="center"/>
    </xf>
    <xf numFmtId="0" fontId="1" fillId="2" borderId="15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43" fontId="2" fillId="0" borderId="15" xfId="5" applyFont="1" applyFill="1" applyBorder="1" applyAlignment="1">
      <alignment horizontal="center"/>
    </xf>
    <xf numFmtId="0" fontId="45" fillId="10" borderId="10" xfId="0" applyFont="1" applyFill="1" applyBorder="1" applyAlignment="1" applyProtection="1">
      <alignment horizontal="center" vertical="center" wrapText="1"/>
      <protection locked="0"/>
    </xf>
    <xf numFmtId="0" fontId="45" fillId="10" borderId="15" xfId="0" applyFont="1" applyFill="1" applyBorder="1" applyAlignment="1" applyProtection="1">
      <alignment horizontal="center" vertical="center" wrapText="1"/>
      <protection locked="0"/>
    </xf>
    <xf numFmtId="0" fontId="45" fillId="2" borderId="7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5" fillId="10" borderId="7" xfId="0" applyFont="1" applyFill="1" applyBorder="1" applyAlignment="1" applyProtection="1">
      <alignment horizontal="center" vertical="center"/>
      <protection locked="0"/>
    </xf>
    <xf numFmtId="0" fontId="45" fillId="10" borderId="0" xfId="0" applyFont="1" applyFill="1" applyBorder="1" applyAlignment="1" applyProtection="1">
      <alignment horizontal="center" vertical="center"/>
      <protection locked="0"/>
    </xf>
    <xf numFmtId="0" fontId="45" fillId="2" borderId="13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center" vertical="center" wrapText="1"/>
    </xf>
    <xf numFmtId="0" fontId="45" fillId="10" borderId="7" xfId="0" applyFont="1" applyFill="1" applyBorder="1" applyAlignment="1" applyProtection="1">
      <alignment horizontal="center" vertical="center" wrapText="1"/>
      <protection locked="0"/>
    </xf>
    <xf numFmtId="0" fontId="45" fillId="10" borderId="0" xfId="0" applyFont="1" applyFill="1" applyBorder="1" applyAlignment="1" applyProtection="1">
      <alignment horizontal="center" vertical="center" wrapText="1"/>
      <protection locked="0"/>
    </xf>
    <xf numFmtId="43" fontId="45" fillId="3" borderId="1" xfId="5" applyFont="1" applyFill="1" applyBorder="1" applyAlignment="1">
      <alignment horizontal="center" vertical="center" wrapText="1"/>
    </xf>
    <xf numFmtId="43" fontId="45" fillId="3" borderId="6" xfId="5" applyFont="1" applyFill="1" applyBorder="1" applyAlignment="1">
      <alignment horizontal="center" vertical="center" wrapText="1"/>
    </xf>
    <xf numFmtId="0" fontId="45" fillId="2" borderId="10" xfId="1" applyFont="1" applyFill="1" applyBorder="1" applyAlignment="1">
      <alignment horizontal="center" vertical="center" wrapText="1"/>
    </xf>
    <xf numFmtId="0" fontId="45" fillId="2" borderId="7" xfId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 wrapText="1"/>
    </xf>
    <xf numFmtId="0" fontId="45" fillId="2" borderId="15" xfId="0" applyFont="1" applyFill="1" applyBorder="1" applyAlignment="1">
      <alignment horizontal="center" vertical="center" wrapText="1"/>
    </xf>
    <xf numFmtId="43" fontId="45" fillId="0" borderId="1" xfId="5" applyFont="1" applyFill="1" applyBorder="1" applyAlignment="1" applyProtection="1">
      <alignment horizontal="center" vertical="center" wrapText="1"/>
    </xf>
    <xf numFmtId="43" fontId="45" fillId="0" borderId="6" xfId="5" applyFont="1" applyFill="1" applyBorder="1" applyAlignment="1" applyProtection="1">
      <alignment horizontal="center" vertical="center" wrapText="1"/>
    </xf>
    <xf numFmtId="0" fontId="44" fillId="10" borderId="7" xfId="0" applyFont="1" applyFill="1" applyBorder="1" applyAlignment="1" applyProtection="1">
      <alignment horizontal="center"/>
      <protection locked="0"/>
    </xf>
    <xf numFmtId="0" fontId="44" fillId="10" borderId="0" xfId="0" applyFont="1" applyFill="1" applyBorder="1" applyAlignment="1" applyProtection="1">
      <alignment horizontal="center"/>
      <protection locked="0"/>
    </xf>
    <xf numFmtId="0" fontId="44" fillId="10" borderId="10" xfId="0" applyFont="1" applyFill="1" applyBorder="1" applyAlignment="1" applyProtection="1">
      <alignment horizontal="center"/>
      <protection locked="0"/>
    </xf>
    <xf numFmtId="0" fontId="44" fillId="10" borderId="15" xfId="0" applyFont="1" applyFill="1" applyBorder="1" applyAlignment="1" applyProtection="1">
      <alignment horizontal="center"/>
      <protection locked="0"/>
    </xf>
    <xf numFmtId="10" fontId="5" fillId="0" borderId="7" xfId="3" applyNumberFormat="1" applyFont="1" applyFill="1" applyBorder="1" applyAlignment="1">
      <alignment horizontal="center" vertical="center"/>
    </xf>
    <xf numFmtId="10" fontId="5" fillId="0" borderId="0" xfId="3" applyNumberFormat="1" applyFont="1" applyFill="1" applyBorder="1" applyAlignment="1">
      <alignment horizontal="center" vertical="center"/>
    </xf>
    <xf numFmtId="10" fontId="5" fillId="0" borderId="9" xfId="3" applyNumberFormat="1" applyFont="1" applyFill="1" applyBorder="1" applyAlignment="1">
      <alignment horizontal="center" vertical="center"/>
    </xf>
    <xf numFmtId="10" fontId="5" fillId="0" borderId="3" xfId="3" applyNumberFormat="1" applyFont="1" applyFill="1" applyBorder="1" applyAlignment="1">
      <alignment horizontal="center" vertical="center"/>
    </xf>
    <xf numFmtId="43" fontId="44" fillId="10" borderId="7" xfId="5" applyFont="1" applyFill="1" applyBorder="1" applyAlignment="1" applyProtection="1">
      <alignment horizontal="center"/>
      <protection locked="0"/>
    </xf>
    <xf numFmtId="43" fontId="44" fillId="10" borderId="4" xfId="5" applyFont="1" applyFill="1" applyBorder="1" applyAlignment="1" applyProtection="1">
      <alignment horizontal="center"/>
      <protection locked="0"/>
    </xf>
    <xf numFmtId="0" fontId="44" fillId="0" borderId="3" xfId="0" applyFont="1" applyFill="1" applyBorder="1" applyAlignment="1"/>
    <xf numFmtId="0" fontId="49" fillId="2" borderId="5" xfId="0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43" fontId="44" fillId="0" borderId="10" xfId="5" applyFont="1" applyFill="1" applyBorder="1" applyAlignment="1">
      <alignment horizontal="center"/>
    </xf>
    <xf numFmtId="43" fontId="44" fillId="0" borderId="5" xfId="5" applyFont="1" applyFill="1" applyBorder="1" applyAlignment="1">
      <alignment horizontal="center"/>
    </xf>
    <xf numFmtId="43" fontId="45" fillId="0" borderId="9" xfId="5" applyFont="1" applyFill="1" applyBorder="1" applyAlignment="1">
      <alignment horizontal="center"/>
    </xf>
    <xf numFmtId="43" fontId="45" fillId="0" borderId="8" xfId="5" applyFont="1" applyFill="1" applyBorder="1" applyAlignment="1">
      <alignment horizontal="center"/>
    </xf>
    <xf numFmtId="43" fontId="45" fillId="0" borderId="9" xfId="0" applyNumberFormat="1" applyFont="1" applyFill="1" applyBorder="1" applyAlignment="1">
      <alignment horizontal="center" vertical="center"/>
    </xf>
    <xf numFmtId="43" fontId="45" fillId="0" borderId="8" xfId="0" applyNumberFormat="1" applyFont="1" applyFill="1" applyBorder="1" applyAlignment="1">
      <alignment horizontal="center" vertical="center"/>
    </xf>
    <xf numFmtId="10" fontId="44" fillId="3" borderId="9" xfId="3" applyNumberFormat="1" applyFont="1" applyFill="1" applyBorder="1" applyAlignment="1" applyProtection="1">
      <alignment horizontal="center" vertical="center"/>
    </xf>
    <xf numFmtId="10" fontId="44" fillId="3" borderId="3" xfId="3" applyNumberFormat="1" applyFont="1" applyFill="1" applyBorder="1" applyAlignment="1" applyProtection="1">
      <alignment horizontal="center" vertical="center"/>
    </xf>
    <xf numFmtId="43" fontId="44" fillId="0" borderId="7" xfId="5" applyFont="1" applyFill="1" applyBorder="1" applyAlignment="1">
      <alignment horizontal="center"/>
    </xf>
    <xf numFmtId="43" fontId="44" fillId="0" borderId="4" xfId="5" applyFont="1" applyFill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/>
    </xf>
    <xf numFmtId="0" fontId="44" fillId="10" borderId="0" xfId="0" applyFont="1" applyFill="1" applyAlignment="1" applyProtection="1">
      <alignment horizontal="left"/>
      <protection locked="0"/>
    </xf>
    <xf numFmtId="0" fontId="44" fillId="0" borderId="0" xfId="0" applyFont="1" applyFill="1" applyAlignment="1">
      <alignment horizontal="left"/>
    </xf>
    <xf numFmtId="0" fontId="45" fillId="0" borderId="0" xfId="0" applyFont="1" applyFill="1" applyAlignment="1">
      <alignment horizontal="left"/>
    </xf>
    <xf numFmtId="0" fontId="45" fillId="2" borderId="10" xfId="0" applyFont="1" applyFill="1" applyBorder="1" applyAlignment="1">
      <alignment horizontal="center"/>
    </xf>
    <xf numFmtId="0" fontId="45" fillId="2" borderId="5" xfId="0" applyFont="1" applyFill="1" applyBorder="1" applyAlignment="1">
      <alignment horizontal="center"/>
    </xf>
    <xf numFmtId="0" fontId="45" fillId="2" borderId="15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45" fillId="2" borderId="11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/>
    </xf>
    <xf numFmtId="0" fontId="49" fillId="2" borderId="15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6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left" vertical="center" wrapText="1"/>
    </xf>
    <xf numFmtId="0" fontId="45" fillId="2" borderId="8" xfId="0" applyFont="1" applyFill="1" applyBorder="1" applyAlignment="1">
      <alignment horizontal="left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/>
    </xf>
    <xf numFmtId="43" fontId="44" fillId="3" borderId="9" xfId="5" applyFont="1" applyFill="1" applyBorder="1" applyAlignment="1" applyProtection="1">
      <alignment horizontal="center" vertical="center"/>
    </xf>
    <xf numFmtId="43" fontId="44" fillId="3" borderId="3" xfId="5" applyFont="1" applyFill="1" applyBorder="1" applyAlignment="1" applyProtection="1">
      <alignment horizontal="center" vertical="center"/>
    </xf>
    <xf numFmtId="0" fontId="52" fillId="3" borderId="15" xfId="0" applyFont="1" applyFill="1" applyBorder="1" applyAlignment="1" applyProtection="1">
      <alignment horizontal="left" wrapText="1"/>
      <protection locked="0"/>
    </xf>
    <xf numFmtId="0" fontId="52" fillId="3" borderId="5" xfId="0" applyFont="1" applyFill="1" applyBorder="1" applyAlignment="1" applyProtection="1">
      <alignment horizontal="left" wrapText="1"/>
      <protection locked="0"/>
    </xf>
    <xf numFmtId="0" fontId="52" fillId="3" borderId="0" xfId="0" applyFont="1" applyFill="1" applyBorder="1" applyAlignment="1" applyProtection="1">
      <alignment horizontal="left" wrapText="1"/>
      <protection locked="0"/>
    </xf>
    <xf numFmtId="0" fontId="52" fillId="3" borderId="4" xfId="0" applyFont="1" applyFill="1" applyBorder="1" applyAlignment="1" applyProtection="1">
      <alignment horizontal="left" wrapText="1"/>
      <protection locked="0"/>
    </xf>
    <xf numFmtId="0" fontId="45" fillId="3" borderId="6" xfId="0" applyFont="1" applyFill="1" applyBorder="1" applyAlignment="1" applyProtection="1">
      <alignment horizontal="left" wrapText="1"/>
      <protection locked="0"/>
    </xf>
    <xf numFmtId="0" fontId="45" fillId="3" borderId="11" xfId="0" applyFont="1" applyFill="1" applyBorder="1" applyAlignment="1" applyProtection="1">
      <alignment horizontal="left" wrapText="1"/>
      <protection locked="0"/>
    </xf>
    <xf numFmtId="0" fontId="45" fillId="2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45" fillId="10" borderId="10" xfId="0" applyFont="1" applyFill="1" applyBorder="1" applyAlignment="1" applyProtection="1">
      <alignment horizontal="center" vertical="center"/>
      <protection locked="0"/>
    </xf>
    <xf numFmtId="0" fontId="45" fillId="10" borderId="15" xfId="0" applyFont="1" applyFill="1" applyBorder="1" applyAlignment="1" applyProtection="1">
      <alignment horizontal="center" vertical="center"/>
      <protection locked="0"/>
    </xf>
    <xf numFmtId="0" fontId="45" fillId="3" borderId="6" xfId="0" applyFont="1" applyFill="1" applyBorder="1" applyAlignment="1"/>
    <xf numFmtId="0" fontId="44" fillId="10" borderId="1" xfId="1" applyFont="1" applyFill="1" applyBorder="1" applyAlignment="1" applyProtection="1">
      <alignment horizontal="center"/>
      <protection locked="0"/>
    </xf>
    <xf numFmtId="0" fontId="44" fillId="10" borderId="11" xfId="1" applyFont="1" applyFill="1" applyBorder="1" applyAlignment="1" applyProtection="1">
      <alignment horizontal="center"/>
      <protection locked="0"/>
    </xf>
    <xf numFmtId="0" fontId="44" fillId="3" borderId="0" xfId="1" applyFont="1" applyFill="1" applyBorder="1" applyAlignment="1">
      <alignment horizontal="left" wrapText="1"/>
    </xf>
    <xf numFmtId="0" fontId="44" fillId="3" borderId="4" xfId="1" applyFont="1" applyFill="1" applyBorder="1" applyAlignment="1">
      <alignment horizontal="left" wrapText="1"/>
    </xf>
    <xf numFmtId="43" fontId="44" fillId="0" borderId="7" xfId="5" applyFont="1" applyFill="1" applyBorder="1" applyAlignment="1" applyProtection="1">
      <alignment horizontal="center"/>
    </xf>
    <xf numFmtId="43" fontId="44" fillId="0" borderId="4" xfId="5" applyFont="1" applyFill="1" applyBorder="1" applyAlignment="1" applyProtection="1">
      <alignment horizontal="center"/>
    </xf>
    <xf numFmtId="0" fontId="44" fillId="10" borderId="7" xfId="1" applyFont="1" applyFill="1" applyBorder="1" applyAlignment="1" applyProtection="1">
      <alignment horizontal="center"/>
      <protection locked="0"/>
    </xf>
    <xf numFmtId="0" fontId="44" fillId="10" borderId="4" xfId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4" fillId="3" borderId="6" xfId="1" applyFont="1" applyFill="1" applyBorder="1" applyAlignment="1">
      <alignment horizontal="left" wrapText="1"/>
    </xf>
    <xf numFmtId="0" fontId="44" fillId="3" borderId="11" xfId="1" applyFont="1" applyFill="1" applyBorder="1" applyAlignment="1">
      <alignment horizontal="left" wrapText="1"/>
    </xf>
    <xf numFmtId="0" fontId="49" fillId="2" borderId="15" xfId="1" applyFont="1" applyFill="1" applyBorder="1" applyAlignment="1">
      <alignment horizontal="center" vertical="center" wrapText="1"/>
    </xf>
    <xf numFmtId="0" fontId="49" fillId="2" borderId="5" xfId="1" applyFont="1" applyFill="1" applyBorder="1" applyAlignment="1">
      <alignment horizontal="center" vertical="center" wrapText="1"/>
    </xf>
    <xf numFmtId="0" fontId="49" fillId="2" borderId="0" xfId="1" applyFont="1" applyFill="1" applyBorder="1" applyAlignment="1">
      <alignment horizontal="center" vertical="center" wrapText="1"/>
    </xf>
    <xf numFmtId="0" fontId="49" fillId="2" borderId="4" xfId="1" applyFont="1" applyFill="1" applyBorder="1" applyAlignment="1">
      <alignment horizontal="center" vertical="center" wrapText="1"/>
    </xf>
    <xf numFmtId="0" fontId="49" fillId="2" borderId="6" xfId="1" applyFont="1" applyFill="1" applyBorder="1" applyAlignment="1">
      <alignment horizontal="center" vertical="center" wrapText="1"/>
    </xf>
    <xf numFmtId="0" fontId="49" fillId="2" borderId="11" xfId="1" applyFont="1" applyFill="1" applyBorder="1" applyAlignment="1">
      <alignment horizontal="center" vertical="center" wrapText="1"/>
    </xf>
    <xf numFmtId="0" fontId="44" fillId="0" borderId="3" xfId="1" applyFont="1" applyFill="1" applyBorder="1" applyAlignment="1"/>
    <xf numFmtId="0" fontId="44" fillId="10" borderId="0" xfId="1" applyFont="1" applyFill="1" applyAlignment="1" applyProtection="1">
      <alignment horizontal="left"/>
      <protection locked="0"/>
    </xf>
    <xf numFmtId="0" fontId="44" fillId="0" borderId="0" xfId="1" applyFont="1" applyFill="1" applyAlignment="1">
      <alignment horizontal="left"/>
    </xf>
    <xf numFmtId="0" fontId="45" fillId="0" borderId="0" xfId="1" applyFont="1" applyFill="1" applyAlignment="1">
      <alignment horizontal="left"/>
    </xf>
    <xf numFmtId="0" fontId="45" fillId="2" borderId="10" xfId="1" applyFont="1" applyFill="1" applyBorder="1" applyAlignment="1">
      <alignment horizontal="center" vertical="top" wrapText="1"/>
    </xf>
    <xf numFmtId="0" fontId="45" fillId="2" borderId="7" xfId="1" applyFont="1" applyFill="1" applyBorder="1" applyAlignment="1">
      <alignment horizontal="center" vertical="top" wrapText="1"/>
    </xf>
    <xf numFmtId="0" fontId="45" fillId="2" borderId="1" xfId="1" applyFont="1" applyFill="1" applyBorder="1" applyAlignment="1">
      <alignment horizontal="center" vertical="top" wrapText="1"/>
    </xf>
    <xf numFmtId="0" fontId="45" fillId="2" borderId="9" xfId="1" applyFont="1" applyFill="1" applyBorder="1" applyAlignment="1">
      <alignment horizontal="center"/>
    </xf>
    <xf numFmtId="0" fontId="45" fillId="2" borderId="3" xfId="1" applyFont="1" applyFill="1" applyBorder="1" applyAlignment="1">
      <alignment horizontal="center"/>
    </xf>
    <xf numFmtId="0" fontId="49" fillId="2" borderId="5" xfId="1" applyFont="1" applyFill="1" applyBorder="1" applyAlignment="1" applyProtection="1">
      <alignment horizontal="center" vertical="center" wrapText="1"/>
      <protection locked="0"/>
    </xf>
    <xf numFmtId="0" fontId="49" fillId="2" borderId="4" xfId="1" applyFont="1" applyFill="1" applyBorder="1" applyAlignment="1" applyProtection="1">
      <alignment horizontal="center" vertical="center"/>
      <protection locked="0"/>
    </xf>
    <xf numFmtId="0" fontId="45" fillId="2" borderId="5" xfId="1" applyFont="1" applyFill="1" applyBorder="1" applyAlignment="1">
      <alignment horizontal="center" vertical="center" wrapText="1"/>
    </xf>
    <xf numFmtId="0" fontId="45" fillId="2" borderId="4" xfId="1" applyFont="1" applyFill="1" applyBorder="1" applyAlignment="1">
      <alignment horizontal="center" vertical="center" wrapText="1"/>
    </xf>
    <xf numFmtId="0" fontId="45" fillId="2" borderId="11" xfId="1" applyFont="1" applyFill="1" applyBorder="1" applyAlignment="1">
      <alignment horizontal="center" vertical="center" wrapText="1"/>
    </xf>
    <xf numFmtId="43" fontId="44" fillId="0" borderId="9" xfId="1" applyNumberFormat="1" applyFont="1" applyFill="1" applyBorder="1" applyAlignment="1">
      <alignment horizontal="center"/>
    </xf>
    <xf numFmtId="0" fontId="44" fillId="0" borderId="8" xfId="1" applyFont="1" applyFill="1" applyBorder="1" applyAlignment="1">
      <alignment horizontal="center"/>
    </xf>
    <xf numFmtId="43" fontId="44" fillId="0" borderId="10" xfId="5" applyFont="1" applyFill="1" applyBorder="1" applyAlignment="1" applyProtection="1">
      <alignment horizontal="center"/>
    </xf>
    <xf numFmtId="43" fontId="44" fillId="0" borderId="5" xfId="5" applyFont="1" applyFill="1" applyBorder="1" applyAlignment="1" applyProtection="1">
      <alignment horizontal="center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/>
    </xf>
    <xf numFmtId="0" fontId="27" fillId="2" borderId="0" xfId="0" applyFont="1" applyFill="1" applyBorder="1" applyAlignment="1">
      <alignment horizontal="center" vertical="top"/>
    </xf>
    <xf numFmtId="0" fontId="27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27" fillId="2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10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right" vertical="top" wrapText="1"/>
    </xf>
    <xf numFmtId="0" fontId="27" fillId="2" borderId="6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vertical="top" wrapText="1"/>
    </xf>
    <xf numFmtId="0" fontId="27" fillId="2" borderId="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28" fillId="2" borderId="4" xfId="0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0" fontId="27" fillId="2" borderId="15" xfId="0" applyFont="1" applyFill="1" applyBorder="1" applyAlignment="1">
      <alignment horizontal="center" vertical="top"/>
    </xf>
    <xf numFmtId="0" fontId="27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27" fillId="2" borderId="3" xfId="0" applyFont="1" applyFill="1" applyBorder="1" applyAlignment="1">
      <alignment horizontal="center" vertical="top"/>
    </xf>
    <xf numFmtId="0" fontId="27" fillId="2" borderId="8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4" fontId="2" fillId="0" borderId="4" xfId="0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0" fontId="27" fillId="2" borderId="0" xfId="0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left" vertical="top"/>
    </xf>
    <xf numFmtId="0" fontId="5" fillId="0" borderId="15" xfId="0" applyFont="1" applyBorder="1" applyAlignment="1">
      <alignment horizontal="left" vertical="center" wrapText="1"/>
    </xf>
    <xf numFmtId="4" fontId="58" fillId="0" borderId="7" xfId="0" applyNumberFormat="1" applyFont="1" applyFill="1" applyBorder="1" applyAlignment="1">
      <alignment horizontal="right"/>
    </xf>
    <xf numFmtId="4" fontId="58" fillId="0" borderId="0" xfId="0" applyNumberFormat="1" applyFont="1" applyFill="1" applyBorder="1" applyAlignment="1">
      <alignment horizontal="right"/>
    </xf>
    <xf numFmtId="4" fontId="58" fillId="0" borderId="4" xfId="0" applyNumberFormat="1" applyFont="1" applyFill="1" applyBorder="1" applyAlignment="1">
      <alignment horizontal="right"/>
    </xf>
    <xf numFmtId="4" fontId="58" fillId="0" borderId="9" xfId="0" applyNumberFormat="1" applyFont="1" applyFill="1" applyBorder="1" applyAlignment="1">
      <alignment horizontal="right"/>
    </xf>
    <xf numFmtId="4" fontId="58" fillId="0" borderId="3" xfId="0" applyNumberFormat="1" applyFont="1" applyFill="1" applyBorder="1" applyAlignment="1">
      <alignment horizontal="right"/>
    </xf>
    <xf numFmtId="4" fontId="58" fillId="0" borderId="8" xfId="0" applyNumberFormat="1" applyFont="1" applyFill="1" applyBorder="1" applyAlignment="1">
      <alignment horizontal="right"/>
    </xf>
    <xf numFmtId="4" fontId="58" fillId="0" borderId="1" xfId="0" applyNumberFormat="1" applyFont="1" applyFill="1" applyBorder="1" applyAlignment="1">
      <alignment horizontal="right"/>
    </xf>
    <xf numFmtId="4" fontId="58" fillId="0" borderId="6" xfId="0" applyNumberFormat="1" applyFont="1" applyFill="1" applyBorder="1" applyAlignment="1">
      <alignment horizontal="right"/>
    </xf>
    <xf numFmtId="4" fontId="58" fillId="0" borderId="11" xfId="0" applyNumberFormat="1" applyFont="1" applyFill="1" applyBorder="1" applyAlignment="1">
      <alignment horizontal="right"/>
    </xf>
    <xf numFmtId="4" fontId="58" fillId="0" borderId="10" xfId="0" applyNumberFormat="1" applyFont="1" applyFill="1" applyBorder="1" applyAlignment="1">
      <alignment horizontal="right"/>
    </xf>
    <xf numFmtId="4" fontId="58" fillId="0" borderId="15" xfId="0" applyNumberFormat="1" applyFont="1" applyFill="1" applyBorder="1" applyAlignment="1">
      <alignment horizontal="right"/>
    </xf>
    <xf numFmtId="4" fontId="58" fillId="0" borderId="5" xfId="0" applyNumberFormat="1" applyFont="1" applyFill="1" applyBorder="1" applyAlignment="1">
      <alignment horizontal="right"/>
    </xf>
    <xf numFmtId="4" fontId="57" fillId="0" borderId="7" xfId="0" applyNumberFormat="1" applyFont="1" applyFill="1" applyBorder="1" applyAlignment="1"/>
    <xf numFmtId="4" fontId="57" fillId="0" borderId="0" xfId="0" applyNumberFormat="1" applyFont="1" applyFill="1" applyBorder="1" applyAlignment="1"/>
    <xf numFmtId="4" fontId="57" fillId="0" borderId="4" xfId="0" applyNumberFormat="1" applyFont="1" applyFill="1" applyBorder="1" applyAlignment="1"/>
    <xf numFmtId="0" fontId="13" fillId="0" borderId="0" xfId="0" applyFont="1" applyFill="1" applyAlignment="1"/>
    <xf numFmtId="0" fontId="1" fillId="2" borderId="5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/>
    </xf>
    <xf numFmtId="4" fontId="57" fillId="0" borderId="1" xfId="0" applyNumberFormat="1" applyFont="1" applyFill="1" applyBorder="1" applyAlignment="1"/>
    <xf numFmtId="4" fontId="57" fillId="0" borderId="6" xfId="0" applyNumberFormat="1" applyFont="1" applyFill="1" applyBorder="1" applyAlignment="1"/>
    <xf numFmtId="4" fontId="57" fillId="0" borderId="11" xfId="0" applyNumberFormat="1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6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Porcentagem" xfId="3" builtinId="5"/>
    <cellStyle name="Separador de milhares 2" xfId="4"/>
    <cellStyle name="Vírgula" xfId="5" builtinId="3"/>
    <cellStyle name="Vírgula 2" xfId="6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0"/>
  <sheetViews>
    <sheetView topLeftCell="A7" workbookViewId="0">
      <selection activeCell="B19" sqref="B19"/>
    </sheetView>
  </sheetViews>
  <sheetFormatPr defaultRowHeight="12.75" x14ac:dyDescent="0.2"/>
  <cols>
    <col min="1" max="1" width="73" style="397" customWidth="1"/>
    <col min="2" max="2" width="67.5703125" style="397" customWidth="1"/>
    <col min="3" max="16384" width="9.140625" style="397"/>
  </cols>
  <sheetData>
    <row r="1" spans="1:9" ht="18.75" x14ac:dyDescent="0.2">
      <c r="A1" s="880" t="s">
        <v>1029</v>
      </c>
      <c r="B1" s="880"/>
    </row>
    <row r="2" spans="1:9" ht="18.75" x14ac:dyDescent="0.2">
      <c r="A2" s="880" t="s">
        <v>1030</v>
      </c>
      <c r="B2" s="880"/>
    </row>
    <row r="3" spans="1:9" ht="18.75" x14ac:dyDescent="0.2">
      <c r="A3" s="880" t="s">
        <v>1031</v>
      </c>
      <c r="B3" s="880"/>
    </row>
    <row r="4" spans="1:9" s="399" customFormat="1" ht="18.75" x14ac:dyDescent="0.3">
      <c r="A4" s="881" t="s">
        <v>109</v>
      </c>
      <c r="B4" s="881"/>
      <c r="C4" s="398"/>
      <c r="D4" s="398"/>
      <c r="E4" s="398"/>
      <c r="F4" s="398"/>
      <c r="G4" s="398"/>
      <c r="H4" s="398"/>
      <c r="I4" s="398"/>
    </row>
    <row r="5" spans="1:9" ht="18.75" x14ac:dyDescent="0.2">
      <c r="A5" s="880" t="s">
        <v>1057</v>
      </c>
      <c r="B5" s="880"/>
    </row>
    <row r="6" spans="1:9" ht="22.5" x14ac:dyDescent="0.2">
      <c r="A6" s="882" t="s">
        <v>992</v>
      </c>
      <c r="B6" s="882"/>
    </row>
    <row r="7" spans="1:9" ht="23.25" x14ac:dyDescent="0.2">
      <c r="A7" s="879" t="str">
        <f>IF(B19="","Por favor, informe o endereço eletrônico do Portal da Transparência.","")</f>
        <v/>
      </c>
      <c r="B7" s="879"/>
    </row>
    <row r="8" spans="1:9" ht="18" x14ac:dyDescent="0.2">
      <c r="A8" s="400" t="s">
        <v>993</v>
      </c>
      <c r="B8" s="401"/>
    </row>
    <row r="9" spans="1:9" x14ac:dyDescent="0.2">
      <c r="A9" s="402" t="s">
        <v>994</v>
      </c>
      <c r="B9" s="864" t="s">
        <v>1032</v>
      </c>
    </row>
    <row r="10" spans="1:9" x14ac:dyDescent="0.2">
      <c r="A10" s="402" t="s">
        <v>995</v>
      </c>
      <c r="B10" s="864" t="s">
        <v>1033</v>
      </c>
    </row>
    <row r="11" spans="1:9" x14ac:dyDescent="0.2">
      <c r="A11" s="402" t="s">
        <v>996</v>
      </c>
      <c r="B11" s="864" t="s">
        <v>1034</v>
      </c>
    </row>
    <row r="12" spans="1:9" x14ac:dyDescent="0.2">
      <c r="A12" s="402" t="s">
        <v>997</v>
      </c>
      <c r="B12" s="864" t="s">
        <v>1035</v>
      </c>
    </row>
    <row r="13" spans="1:9" x14ac:dyDescent="0.2">
      <c r="A13" s="402" t="s">
        <v>998</v>
      </c>
      <c r="B13" s="865">
        <v>12393</v>
      </c>
    </row>
    <row r="14" spans="1:9" ht="18" x14ac:dyDescent="0.2">
      <c r="A14" s="400" t="s">
        <v>999</v>
      </c>
      <c r="B14" s="401"/>
    </row>
    <row r="15" spans="1:9" x14ac:dyDescent="0.2">
      <c r="A15" s="402" t="s">
        <v>1000</v>
      </c>
      <c r="B15" s="864" t="s">
        <v>1036</v>
      </c>
    </row>
    <row r="16" spans="1:9" ht="15" x14ac:dyDescent="0.2">
      <c r="A16" s="403" t="s">
        <v>1001</v>
      </c>
      <c r="B16" s="866">
        <v>42515</v>
      </c>
    </row>
    <row r="17" spans="1:2" x14ac:dyDescent="0.2">
      <c r="A17" s="402" t="s">
        <v>1002</v>
      </c>
      <c r="B17" s="866">
        <v>42515</v>
      </c>
    </row>
    <row r="18" spans="1:2" ht="18" x14ac:dyDescent="0.2">
      <c r="A18" s="400" t="s">
        <v>1003</v>
      </c>
      <c r="B18" s="401"/>
    </row>
    <row r="19" spans="1:2" ht="18" x14ac:dyDescent="0.2">
      <c r="A19" s="404" t="s">
        <v>1004</v>
      </c>
      <c r="B19" s="867" t="s">
        <v>1037</v>
      </c>
    </row>
    <row r="20" spans="1:2" x14ac:dyDescent="0.2">
      <c r="A20" s="402" t="s">
        <v>1005</v>
      </c>
      <c r="B20" s="864" t="s">
        <v>1038</v>
      </c>
    </row>
    <row r="21" spans="1:2" x14ac:dyDescent="0.2">
      <c r="A21" s="405" t="s">
        <v>1006</v>
      </c>
      <c r="B21" s="864" t="s">
        <v>1039</v>
      </c>
    </row>
    <row r="22" spans="1:2" x14ac:dyDescent="0.2">
      <c r="A22" s="406" t="s">
        <v>1007</v>
      </c>
      <c r="B22" s="868" t="s">
        <v>1040</v>
      </c>
    </row>
    <row r="1000" spans="1:1" x14ac:dyDescent="0.2">
      <c r="A1000" s="697" t="s">
        <v>1028</v>
      </c>
    </row>
    <row r="1001" spans="1:1" x14ac:dyDescent="0.2">
      <c r="A1001" s="697"/>
    </row>
    <row r="1002" spans="1:1" x14ac:dyDescent="0.2">
      <c r="A1002" s="697"/>
    </row>
    <row r="1003" spans="1:1" x14ac:dyDescent="0.2">
      <c r="A1003" s="697"/>
    </row>
    <row r="1004" spans="1:1" x14ac:dyDescent="0.2">
      <c r="A1004" s="697"/>
    </row>
    <row r="1005" spans="1:1" x14ac:dyDescent="0.2">
      <c r="A1005" s="697"/>
    </row>
    <row r="1006" spans="1:1" x14ac:dyDescent="0.2">
      <c r="A1006" s="697"/>
    </row>
    <row r="1007" spans="1:1" x14ac:dyDescent="0.2">
      <c r="A1007" s="697"/>
    </row>
    <row r="1008" spans="1:1" x14ac:dyDescent="0.2">
      <c r="A1008" s="697"/>
    </row>
    <row r="1009" spans="1:1" x14ac:dyDescent="0.2">
      <c r="A1009" s="697"/>
    </row>
    <row r="1010" spans="1:1" x14ac:dyDescent="0.2">
      <c r="A1010" s="697" t="s">
        <v>1027</v>
      </c>
    </row>
  </sheetData>
  <sheetProtection password="C236" sheet="1" formatColumns="0" selectLockedCells="1"/>
  <mergeCells count="7"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0" priority="1" stopIfTrue="1">
      <formula>$B$19=""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M199"/>
  <sheetViews>
    <sheetView showGridLines="0" zoomScale="96" zoomScaleNormal="96" workbookViewId="0">
      <selection activeCell="K104" sqref="K104:L104"/>
    </sheetView>
  </sheetViews>
  <sheetFormatPr defaultRowHeight="11.25" customHeight="1" x14ac:dyDescent="0.2"/>
  <cols>
    <col min="1" max="1" width="47" style="63" customWidth="1"/>
    <col min="2" max="11" width="13" style="63" customWidth="1"/>
    <col min="12" max="12" width="22.42578125" style="63" customWidth="1"/>
    <col min="13" max="13" width="42" style="63" customWidth="1"/>
    <col min="14" max="14" width="18.5703125" style="63" customWidth="1"/>
    <col min="15" max="15" width="6.5703125" style="63" customWidth="1"/>
    <col min="16" max="17" width="15.42578125" style="63" customWidth="1"/>
    <col min="18" max="18" width="22" style="63" customWidth="1"/>
    <col min="19" max="19" width="13.42578125" style="63" customWidth="1"/>
    <col min="20" max="16384" width="9.140625" style="63"/>
  </cols>
  <sheetData>
    <row r="1" spans="1:12" ht="15.75" x14ac:dyDescent="0.25">
      <c r="A1" s="469" t="s">
        <v>126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1.25" customHeight="1" x14ac:dyDescent="0.2">
      <c r="A2" s="36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1.25" customHeight="1" x14ac:dyDescent="0.2">
      <c r="A3" s="972" t="s">
        <v>1041</v>
      </c>
      <c r="B3" s="972"/>
      <c r="C3" s="972"/>
      <c r="D3" s="972"/>
      <c r="E3" s="972"/>
      <c r="F3" s="972"/>
      <c r="G3" s="972"/>
      <c r="H3" s="972"/>
      <c r="I3" s="972"/>
      <c r="J3" s="972"/>
      <c r="K3" s="972"/>
      <c r="L3" s="972"/>
    </row>
    <row r="4" spans="1:12" ht="11.25" customHeight="1" x14ac:dyDescent="0.2">
      <c r="A4" s="969" t="s">
        <v>109</v>
      </c>
      <c r="B4" s="969"/>
      <c r="C4" s="969"/>
      <c r="D4" s="969"/>
      <c r="E4" s="969"/>
      <c r="F4" s="969"/>
      <c r="G4" s="969"/>
      <c r="H4" s="969"/>
      <c r="I4" s="969"/>
      <c r="J4" s="969"/>
      <c r="K4" s="969"/>
      <c r="L4" s="76"/>
    </row>
    <row r="5" spans="1:12" ht="11.25" customHeight="1" x14ac:dyDescent="0.2">
      <c r="A5" s="970" t="s">
        <v>110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76"/>
    </row>
    <row r="6" spans="1:12" ht="11.25" customHeight="1" x14ac:dyDescent="0.2">
      <c r="A6" s="971" t="s">
        <v>111</v>
      </c>
      <c r="B6" s="971"/>
      <c r="C6" s="971"/>
      <c r="D6" s="971"/>
      <c r="E6" s="971"/>
      <c r="F6" s="971"/>
      <c r="G6" s="971"/>
      <c r="H6" s="971"/>
      <c r="I6" s="971"/>
      <c r="J6" s="971"/>
      <c r="K6" s="971"/>
      <c r="L6" s="76"/>
    </row>
    <row r="7" spans="1:12" ht="11.25" customHeight="1" x14ac:dyDescent="0.2">
      <c r="A7" s="902" t="s">
        <v>1057</v>
      </c>
      <c r="B7" s="902"/>
      <c r="C7" s="902"/>
      <c r="D7" s="902"/>
      <c r="E7" s="902"/>
      <c r="F7" s="902"/>
      <c r="G7" s="902"/>
      <c r="H7" s="902"/>
      <c r="I7" s="902"/>
      <c r="J7" s="902"/>
      <c r="K7" s="902"/>
      <c r="L7" s="902"/>
    </row>
    <row r="8" spans="1:12" ht="11.25" customHeight="1" x14ac:dyDescent="0.2">
      <c r="A8" s="470"/>
      <c r="B8" s="470"/>
      <c r="C8" s="470"/>
      <c r="D8" s="470"/>
      <c r="E8" s="470"/>
      <c r="F8" s="470"/>
      <c r="G8" s="470"/>
      <c r="H8" s="433"/>
      <c r="I8" s="433"/>
      <c r="J8" s="395"/>
      <c r="K8" s="395"/>
      <c r="L8" s="76"/>
    </row>
    <row r="9" spans="1:12" ht="11.25" customHeight="1" x14ac:dyDescent="0.2">
      <c r="A9" s="261" t="s">
        <v>451</v>
      </c>
      <c r="B9" s="66"/>
      <c r="C9" s="66"/>
      <c r="D9" s="66"/>
      <c r="E9" s="471"/>
      <c r="F9" s="66"/>
      <c r="G9" s="66"/>
      <c r="H9" s="396"/>
      <c r="I9" s="395"/>
      <c r="J9" s="394"/>
      <c r="K9" s="76"/>
      <c r="L9" s="394" t="s">
        <v>542</v>
      </c>
    </row>
    <row r="10" spans="1:12" ht="11.25" customHeight="1" x14ac:dyDescent="0.2">
      <c r="A10" s="973" t="s">
        <v>114</v>
      </c>
      <c r="B10" s="949" t="s">
        <v>657</v>
      </c>
      <c r="C10" s="950"/>
      <c r="D10" s="949" t="s">
        <v>287</v>
      </c>
      <c r="E10" s="950"/>
      <c r="F10" s="962" t="s">
        <v>113</v>
      </c>
      <c r="G10" s="963"/>
      <c r="H10" s="963"/>
      <c r="I10" s="963"/>
      <c r="J10" s="963"/>
      <c r="K10" s="964"/>
      <c r="L10" s="978" t="s">
        <v>179</v>
      </c>
    </row>
    <row r="11" spans="1:12" ht="12.75" customHeight="1" x14ac:dyDescent="0.2">
      <c r="A11" s="974"/>
      <c r="B11" s="951"/>
      <c r="C11" s="952"/>
      <c r="D11" s="951"/>
      <c r="E11" s="952"/>
      <c r="F11" s="956" t="s">
        <v>117</v>
      </c>
      <c r="G11" s="957"/>
      <c r="H11" s="336" t="s">
        <v>118</v>
      </c>
      <c r="I11" s="958" t="s">
        <v>119</v>
      </c>
      <c r="J11" s="959"/>
      <c r="K11" s="392" t="s">
        <v>118</v>
      </c>
      <c r="L11" s="979"/>
    </row>
    <row r="12" spans="1:12" ht="11.25" customHeight="1" x14ac:dyDescent="0.2">
      <c r="A12" s="975"/>
      <c r="B12" s="976"/>
      <c r="C12" s="977"/>
      <c r="D12" s="965" t="s">
        <v>120</v>
      </c>
      <c r="E12" s="966"/>
      <c r="F12" s="965" t="s">
        <v>121</v>
      </c>
      <c r="G12" s="966"/>
      <c r="H12" s="340" t="s">
        <v>122</v>
      </c>
      <c r="I12" s="965" t="s">
        <v>171</v>
      </c>
      <c r="J12" s="966"/>
      <c r="K12" s="393" t="s">
        <v>172</v>
      </c>
      <c r="L12" s="90" t="s">
        <v>173</v>
      </c>
    </row>
    <row r="13" spans="1:12" ht="12.75" x14ac:dyDescent="0.2">
      <c r="A13" s="409" t="s">
        <v>452</v>
      </c>
      <c r="B13" s="934">
        <f>+B14+B54</f>
        <v>21500000</v>
      </c>
      <c r="C13" s="935"/>
      <c r="D13" s="934">
        <f>+D14+D54</f>
        <v>21500000</v>
      </c>
      <c r="E13" s="935"/>
      <c r="F13" s="934">
        <f>+F14+F54</f>
        <v>2246063.5</v>
      </c>
      <c r="G13" s="935"/>
      <c r="H13" s="421">
        <f>IF(D13="",0,IF(D13=0,0,+F13/D13))</f>
        <v>0.10446806976744186</v>
      </c>
      <c r="I13" s="934">
        <f>+I14+I54</f>
        <v>5524297.21</v>
      </c>
      <c r="J13" s="935"/>
      <c r="K13" s="421">
        <f>IF(D13="",0,IF(D13=0,0,I13/D13))</f>
        <v>0.25694405627906974</v>
      </c>
      <c r="L13" s="415">
        <f>+D13-I13</f>
        <v>15975702.789999999</v>
      </c>
    </row>
    <row r="14" spans="1:12" ht="12.75" x14ac:dyDescent="0.2">
      <c r="A14" s="408" t="s">
        <v>11</v>
      </c>
      <c r="B14" s="898">
        <f>+B15+B19+B23+B31+B35+B40+B41+B48</f>
        <v>19077500</v>
      </c>
      <c r="C14" s="899"/>
      <c r="D14" s="898">
        <f>+D15+D19+D23+D31+D35+D40+D41+D48</f>
        <v>19077500</v>
      </c>
      <c r="E14" s="899"/>
      <c r="F14" s="898">
        <f>+F15+F19+F23+F31+F35+F40+F41+F48</f>
        <v>2246063.5</v>
      </c>
      <c r="G14" s="899"/>
      <c r="H14" s="422">
        <f t="shared" ref="H14:H77" si="0">IF(D14="",0,IF(D14=0,0,+F14/D14))</f>
        <v>0.11773363910365614</v>
      </c>
      <c r="I14" s="898">
        <f>+I15+I19+I23+I31+I35+I40+I41+I48</f>
        <v>5521894.3899999997</v>
      </c>
      <c r="J14" s="899"/>
      <c r="K14" s="422">
        <f t="shared" ref="K14:K74" si="1">IF(D14="",0,IF(D14=0,0,I14/D14))</f>
        <v>0.28944538802253961</v>
      </c>
      <c r="L14" s="416">
        <f t="shared" ref="L14:L77" si="2">+D14-I14</f>
        <v>13555605.609999999</v>
      </c>
    </row>
    <row r="15" spans="1:12" ht="12.75" x14ac:dyDescent="0.2">
      <c r="A15" s="407" t="s">
        <v>12</v>
      </c>
      <c r="B15" s="911">
        <f>SUM(B16:C18)</f>
        <v>407400</v>
      </c>
      <c r="C15" s="912"/>
      <c r="D15" s="911">
        <f>SUM(D16:E18)</f>
        <v>407400</v>
      </c>
      <c r="E15" s="912"/>
      <c r="F15" s="911">
        <f>SUM(F16:G18)</f>
        <v>102770.76</v>
      </c>
      <c r="G15" s="912"/>
      <c r="H15" s="423">
        <f t="shared" si="0"/>
        <v>0.252260088365243</v>
      </c>
      <c r="I15" s="911">
        <f>SUM(I16:J18)</f>
        <v>285340.24</v>
      </c>
      <c r="J15" s="912"/>
      <c r="K15" s="423">
        <f t="shared" si="1"/>
        <v>0.70039332351497297</v>
      </c>
      <c r="L15" s="411">
        <f t="shared" si="2"/>
        <v>122059.76000000001</v>
      </c>
    </row>
    <row r="16" spans="1:12" ht="12.75" x14ac:dyDescent="0.2">
      <c r="A16" s="68" t="s">
        <v>13</v>
      </c>
      <c r="B16" s="922">
        <v>395000</v>
      </c>
      <c r="C16" s="923"/>
      <c r="D16" s="922">
        <v>395000</v>
      </c>
      <c r="E16" s="923"/>
      <c r="F16" s="922">
        <v>92642.26</v>
      </c>
      <c r="G16" s="923"/>
      <c r="H16" s="420">
        <f t="shared" si="0"/>
        <v>0.23453736708860759</v>
      </c>
      <c r="I16" s="922">
        <v>271717.24</v>
      </c>
      <c r="J16" s="923"/>
      <c r="K16" s="420">
        <f t="shared" si="1"/>
        <v>0.68789174683544296</v>
      </c>
      <c r="L16" s="418">
        <f t="shared" si="2"/>
        <v>123282.76000000001</v>
      </c>
    </row>
    <row r="17" spans="1:12" ht="12.75" x14ac:dyDescent="0.2">
      <c r="A17" s="68" t="s">
        <v>14</v>
      </c>
      <c r="B17" s="922">
        <v>10400</v>
      </c>
      <c r="C17" s="923"/>
      <c r="D17" s="922">
        <v>10400</v>
      </c>
      <c r="E17" s="923"/>
      <c r="F17" s="922">
        <v>10128.5</v>
      </c>
      <c r="G17" s="923"/>
      <c r="H17" s="420">
        <f t="shared" si="0"/>
        <v>0.97389423076923076</v>
      </c>
      <c r="I17" s="922">
        <v>13623</v>
      </c>
      <c r="J17" s="923"/>
      <c r="K17" s="420">
        <f t="shared" si="1"/>
        <v>1.3099038461538461</v>
      </c>
      <c r="L17" s="418">
        <f t="shared" si="2"/>
        <v>-3223</v>
      </c>
    </row>
    <row r="18" spans="1:12" ht="12.75" x14ac:dyDescent="0.2">
      <c r="A18" s="68" t="s">
        <v>15</v>
      </c>
      <c r="B18" s="922">
        <v>2000</v>
      </c>
      <c r="C18" s="923"/>
      <c r="D18" s="922">
        <v>2000</v>
      </c>
      <c r="E18" s="923"/>
      <c r="F18" s="922">
        <v>0</v>
      </c>
      <c r="G18" s="923"/>
      <c r="H18" s="420">
        <f t="shared" si="0"/>
        <v>0</v>
      </c>
      <c r="I18" s="922">
        <v>0</v>
      </c>
      <c r="J18" s="923"/>
      <c r="K18" s="420">
        <f t="shared" si="1"/>
        <v>0</v>
      </c>
      <c r="L18" s="418">
        <f t="shared" si="2"/>
        <v>2000</v>
      </c>
    </row>
    <row r="19" spans="1:12" ht="12.75" x14ac:dyDescent="0.2">
      <c r="A19" s="407" t="s">
        <v>16</v>
      </c>
      <c r="B19" s="911">
        <f>SUM(B20:C22)</f>
        <v>100000</v>
      </c>
      <c r="C19" s="912"/>
      <c r="D19" s="911">
        <f>SUM(D20:E22)</f>
        <v>100000</v>
      </c>
      <c r="E19" s="912"/>
      <c r="F19" s="911">
        <f>SUM(F20:G22)</f>
        <v>0</v>
      </c>
      <c r="G19" s="912"/>
      <c r="H19" s="423">
        <f t="shared" si="0"/>
        <v>0</v>
      </c>
      <c r="I19" s="911">
        <f>SUM(I20:J22)</f>
        <v>0</v>
      </c>
      <c r="J19" s="912"/>
      <c r="K19" s="423">
        <f t="shared" si="1"/>
        <v>0</v>
      </c>
      <c r="L19" s="411">
        <f t="shared" si="2"/>
        <v>100000</v>
      </c>
    </row>
    <row r="20" spans="1:12" ht="12.75" x14ac:dyDescent="0.2">
      <c r="A20" s="68" t="s">
        <v>17</v>
      </c>
      <c r="B20" s="922">
        <v>0</v>
      </c>
      <c r="C20" s="923"/>
      <c r="D20" s="922">
        <v>0</v>
      </c>
      <c r="E20" s="923"/>
      <c r="F20" s="922">
        <v>0</v>
      </c>
      <c r="G20" s="923"/>
      <c r="H20" s="420">
        <f t="shared" si="0"/>
        <v>0</v>
      </c>
      <c r="I20" s="922">
        <v>0</v>
      </c>
      <c r="J20" s="923"/>
      <c r="K20" s="420">
        <f t="shared" si="1"/>
        <v>0</v>
      </c>
      <c r="L20" s="418">
        <f t="shared" si="2"/>
        <v>0</v>
      </c>
    </row>
    <row r="21" spans="1:12" ht="12.75" x14ac:dyDescent="0.2">
      <c r="A21" s="68" t="s">
        <v>449</v>
      </c>
      <c r="B21" s="922">
        <v>0</v>
      </c>
      <c r="C21" s="923"/>
      <c r="D21" s="922">
        <v>0</v>
      </c>
      <c r="E21" s="923"/>
      <c r="F21" s="922">
        <v>0</v>
      </c>
      <c r="G21" s="923"/>
      <c r="H21" s="420">
        <f t="shared" si="0"/>
        <v>0</v>
      </c>
      <c r="I21" s="922">
        <v>0</v>
      </c>
      <c r="J21" s="923"/>
      <c r="K21" s="420">
        <f t="shared" si="1"/>
        <v>0</v>
      </c>
      <c r="L21" s="418">
        <f t="shared" si="2"/>
        <v>0</v>
      </c>
    </row>
    <row r="22" spans="1:12" ht="12.75" x14ac:dyDescent="0.2">
      <c r="A22" s="68" t="s">
        <v>450</v>
      </c>
      <c r="B22" s="922">
        <v>100000</v>
      </c>
      <c r="C22" s="923"/>
      <c r="D22" s="922">
        <v>100000</v>
      </c>
      <c r="E22" s="923"/>
      <c r="F22" s="922">
        <v>0</v>
      </c>
      <c r="G22" s="923"/>
      <c r="H22" s="420">
        <f t="shared" si="0"/>
        <v>0</v>
      </c>
      <c r="I22" s="922">
        <v>0</v>
      </c>
      <c r="J22" s="923"/>
      <c r="K22" s="420">
        <f t="shared" si="1"/>
        <v>0</v>
      </c>
      <c r="L22" s="418">
        <f t="shared" si="2"/>
        <v>100000</v>
      </c>
    </row>
    <row r="23" spans="1:12" ht="12.75" x14ac:dyDescent="0.2">
      <c r="A23" s="407" t="s">
        <v>18</v>
      </c>
      <c r="B23" s="911">
        <f>SUM(B24:C30)</f>
        <v>169500</v>
      </c>
      <c r="C23" s="912"/>
      <c r="D23" s="911">
        <f>SUM(D24:E30)</f>
        <v>169500</v>
      </c>
      <c r="E23" s="912"/>
      <c r="F23" s="911">
        <f>SUM(F24:G30)</f>
        <v>19035.89</v>
      </c>
      <c r="G23" s="912"/>
      <c r="H23" s="423">
        <f t="shared" si="0"/>
        <v>0.11230613569321533</v>
      </c>
      <c r="I23" s="911">
        <f>SUM(I24:J30)</f>
        <v>37115.97</v>
      </c>
      <c r="J23" s="912"/>
      <c r="K23" s="423">
        <f t="shared" si="1"/>
        <v>0.21897327433628319</v>
      </c>
      <c r="L23" s="411">
        <f t="shared" si="2"/>
        <v>132384.03</v>
      </c>
    </row>
    <row r="24" spans="1:12" ht="12.75" x14ac:dyDescent="0.2">
      <c r="A24" s="68" t="s">
        <v>19</v>
      </c>
      <c r="B24" s="922">
        <v>2000</v>
      </c>
      <c r="C24" s="923"/>
      <c r="D24" s="922">
        <v>2000</v>
      </c>
      <c r="E24" s="923"/>
      <c r="F24" s="922">
        <v>0</v>
      </c>
      <c r="G24" s="923"/>
      <c r="H24" s="420">
        <f t="shared" si="0"/>
        <v>0</v>
      </c>
      <c r="I24" s="922">
        <v>0</v>
      </c>
      <c r="J24" s="923"/>
      <c r="K24" s="420">
        <f t="shared" si="1"/>
        <v>0</v>
      </c>
      <c r="L24" s="418">
        <f t="shared" si="2"/>
        <v>2000</v>
      </c>
    </row>
    <row r="25" spans="1:12" ht="12.75" x14ac:dyDescent="0.2">
      <c r="A25" s="68" t="s">
        <v>20</v>
      </c>
      <c r="B25" s="922">
        <v>155500</v>
      </c>
      <c r="C25" s="923"/>
      <c r="D25" s="922">
        <v>155500</v>
      </c>
      <c r="E25" s="923"/>
      <c r="F25" s="922">
        <v>19035.89</v>
      </c>
      <c r="G25" s="923"/>
      <c r="H25" s="420">
        <f t="shared" si="0"/>
        <v>0.12241729903536977</v>
      </c>
      <c r="I25" s="922">
        <v>37115.97</v>
      </c>
      <c r="J25" s="923"/>
      <c r="K25" s="420">
        <f t="shared" si="1"/>
        <v>0.23868790996784567</v>
      </c>
      <c r="L25" s="418">
        <f t="shared" si="2"/>
        <v>118384.03</v>
      </c>
    </row>
    <row r="26" spans="1:12" ht="12.75" x14ac:dyDescent="0.2">
      <c r="A26" s="68" t="s">
        <v>21</v>
      </c>
      <c r="B26" s="922">
        <v>11000</v>
      </c>
      <c r="C26" s="923"/>
      <c r="D26" s="922">
        <v>11000</v>
      </c>
      <c r="E26" s="923"/>
      <c r="F26" s="922">
        <v>0</v>
      </c>
      <c r="G26" s="923"/>
      <c r="H26" s="420">
        <f t="shared" si="0"/>
        <v>0</v>
      </c>
      <c r="I26" s="922">
        <v>0</v>
      </c>
      <c r="J26" s="923"/>
      <c r="K26" s="420">
        <f t="shared" si="1"/>
        <v>0</v>
      </c>
      <c r="L26" s="418">
        <f t="shared" si="2"/>
        <v>11000</v>
      </c>
    </row>
    <row r="27" spans="1:12" ht="12.75" x14ac:dyDescent="0.2">
      <c r="A27" s="68" t="s">
        <v>123</v>
      </c>
      <c r="B27" s="922">
        <v>0</v>
      </c>
      <c r="C27" s="923"/>
      <c r="D27" s="922">
        <v>0</v>
      </c>
      <c r="E27" s="923"/>
      <c r="F27" s="922">
        <v>0</v>
      </c>
      <c r="G27" s="923"/>
      <c r="H27" s="420">
        <f t="shared" si="0"/>
        <v>0</v>
      </c>
      <c r="I27" s="922">
        <v>0</v>
      </c>
      <c r="J27" s="923"/>
      <c r="K27" s="420">
        <f t="shared" si="1"/>
        <v>0</v>
      </c>
      <c r="L27" s="418">
        <f t="shared" si="2"/>
        <v>0</v>
      </c>
    </row>
    <row r="28" spans="1:12" ht="25.5" x14ac:dyDescent="0.2">
      <c r="A28" s="443" t="s">
        <v>483</v>
      </c>
      <c r="B28" s="930">
        <v>0</v>
      </c>
      <c r="C28" s="931"/>
      <c r="D28" s="930">
        <v>0</v>
      </c>
      <c r="E28" s="931"/>
      <c r="F28" s="930">
        <v>0</v>
      </c>
      <c r="G28" s="931"/>
      <c r="H28" s="444">
        <f t="shared" si="0"/>
        <v>0</v>
      </c>
      <c r="I28" s="930">
        <v>0</v>
      </c>
      <c r="J28" s="931"/>
      <c r="K28" s="444">
        <f t="shared" si="1"/>
        <v>0</v>
      </c>
      <c r="L28" s="445">
        <f t="shared" si="2"/>
        <v>0</v>
      </c>
    </row>
    <row r="29" spans="1:12" ht="12.75" x14ac:dyDescent="0.2">
      <c r="A29" s="94" t="s">
        <v>484</v>
      </c>
      <c r="B29" s="922">
        <v>0</v>
      </c>
      <c r="C29" s="923"/>
      <c r="D29" s="922">
        <v>0</v>
      </c>
      <c r="E29" s="923"/>
      <c r="F29" s="922">
        <v>0</v>
      </c>
      <c r="G29" s="923"/>
      <c r="H29" s="420">
        <f t="shared" si="0"/>
        <v>0</v>
      </c>
      <c r="I29" s="922">
        <v>0</v>
      </c>
      <c r="J29" s="923"/>
      <c r="K29" s="420">
        <f t="shared" si="1"/>
        <v>0</v>
      </c>
      <c r="L29" s="418">
        <f t="shared" si="2"/>
        <v>0</v>
      </c>
    </row>
    <row r="30" spans="1:12" ht="12.75" x14ac:dyDescent="0.2">
      <c r="A30" s="68" t="s">
        <v>22</v>
      </c>
      <c r="B30" s="922">
        <v>1000</v>
      </c>
      <c r="C30" s="923"/>
      <c r="D30" s="922">
        <v>1000</v>
      </c>
      <c r="E30" s="923"/>
      <c r="F30" s="922">
        <v>0</v>
      </c>
      <c r="G30" s="923"/>
      <c r="H30" s="420">
        <f t="shared" si="0"/>
        <v>0</v>
      </c>
      <c r="I30" s="922">
        <v>0</v>
      </c>
      <c r="J30" s="923"/>
      <c r="K30" s="420">
        <f t="shared" si="1"/>
        <v>0</v>
      </c>
      <c r="L30" s="418">
        <f t="shared" si="2"/>
        <v>1000</v>
      </c>
    </row>
    <row r="31" spans="1:12" ht="12.75" x14ac:dyDescent="0.2">
      <c r="A31" s="407" t="s">
        <v>23</v>
      </c>
      <c r="B31" s="911">
        <f>SUM(B32:C34)</f>
        <v>3600</v>
      </c>
      <c r="C31" s="912"/>
      <c r="D31" s="911">
        <f>SUM(D32:E34)</f>
        <v>3600</v>
      </c>
      <c r="E31" s="912"/>
      <c r="F31" s="911">
        <f>SUM(F32:G34)</f>
        <v>0</v>
      </c>
      <c r="G31" s="912"/>
      <c r="H31" s="423">
        <f t="shared" si="0"/>
        <v>0</v>
      </c>
      <c r="I31" s="911">
        <f>SUM(I32:J34)</f>
        <v>0</v>
      </c>
      <c r="J31" s="912"/>
      <c r="K31" s="423">
        <f t="shared" si="1"/>
        <v>0</v>
      </c>
      <c r="L31" s="411">
        <f t="shared" si="2"/>
        <v>3600</v>
      </c>
    </row>
    <row r="32" spans="1:12" ht="12.75" x14ac:dyDescent="0.2">
      <c r="A32" s="68" t="s">
        <v>24</v>
      </c>
      <c r="B32" s="922">
        <v>1200</v>
      </c>
      <c r="C32" s="923"/>
      <c r="D32" s="922">
        <v>1200</v>
      </c>
      <c r="E32" s="923"/>
      <c r="F32" s="922">
        <v>0</v>
      </c>
      <c r="G32" s="923"/>
      <c r="H32" s="420">
        <f t="shared" si="0"/>
        <v>0</v>
      </c>
      <c r="I32" s="922">
        <v>0</v>
      </c>
      <c r="J32" s="923"/>
      <c r="K32" s="420">
        <f t="shared" si="1"/>
        <v>0</v>
      </c>
      <c r="L32" s="418">
        <f t="shared" si="2"/>
        <v>1200</v>
      </c>
    </row>
    <row r="33" spans="1:12" ht="12.75" x14ac:dyDescent="0.2">
      <c r="A33" s="68" t="s">
        <v>25</v>
      </c>
      <c r="B33" s="922">
        <v>1200</v>
      </c>
      <c r="C33" s="923"/>
      <c r="D33" s="922">
        <v>1200</v>
      </c>
      <c r="E33" s="923"/>
      <c r="F33" s="922">
        <v>0</v>
      </c>
      <c r="G33" s="923"/>
      <c r="H33" s="420">
        <f t="shared" si="0"/>
        <v>0</v>
      </c>
      <c r="I33" s="922">
        <v>0</v>
      </c>
      <c r="J33" s="923"/>
      <c r="K33" s="420">
        <f t="shared" si="1"/>
        <v>0</v>
      </c>
      <c r="L33" s="418">
        <f t="shared" si="2"/>
        <v>1200</v>
      </c>
    </row>
    <row r="34" spans="1:12" ht="12.75" x14ac:dyDescent="0.2">
      <c r="A34" s="68" t="s">
        <v>26</v>
      </c>
      <c r="B34" s="922">
        <v>1200</v>
      </c>
      <c r="C34" s="923"/>
      <c r="D34" s="922">
        <v>1200</v>
      </c>
      <c r="E34" s="923"/>
      <c r="F34" s="922">
        <v>0</v>
      </c>
      <c r="G34" s="923"/>
      <c r="H34" s="420">
        <f t="shared" si="0"/>
        <v>0</v>
      </c>
      <c r="I34" s="922">
        <v>0</v>
      </c>
      <c r="J34" s="923"/>
      <c r="K34" s="420">
        <f t="shared" si="1"/>
        <v>0</v>
      </c>
      <c r="L34" s="418">
        <f t="shared" si="2"/>
        <v>1200</v>
      </c>
    </row>
    <row r="35" spans="1:12" ht="12.75" x14ac:dyDescent="0.2">
      <c r="A35" s="407" t="s">
        <v>27</v>
      </c>
      <c r="B35" s="911">
        <f>SUM(B36:C39)</f>
        <v>1000</v>
      </c>
      <c r="C35" s="912"/>
      <c r="D35" s="911">
        <f>SUM(D36:E39)</f>
        <v>1000</v>
      </c>
      <c r="E35" s="912"/>
      <c r="F35" s="911">
        <f>SUM(F36:G39)</f>
        <v>0</v>
      </c>
      <c r="G35" s="912"/>
      <c r="H35" s="423">
        <f t="shared" si="0"/>
        <v>0</v>
      </c>
      <c r="I35" s="911">
        <f>SUM(I36:J39)</f>
        <v>0</v>
      </c>
      <c r="J35" s="912"/>
      <c r="K35" s="423">
        <f t="shared" si="1"/>
        <v>0</v>
      </c>
      <c r="L35" s="411">
        <f t="shared" si="2"/>
        <v>1000</v>
      </c>
    </row>
    <row r="36" spans="1:12" ht="12.75" x14ac:dyDescent="0.2">
      <c r="A36" s="68" t="s">
        <v>485</v>
      </c>
      <c r="B36" s="922">
        <v>0</v>
      </c>
      <c r="C36" s="923"/>
      <c r="D36" s="922">
        <v>0</v>
      </c>
      <c r="E36" s="923"/>
      <c r="F36" s="922">
        <v>0</v>
      </c>
      <c r="G36" s="923"/>
      <c r="H36" s="420">
        <f t="shared" si="0"/>
        <v>0</v>
      </c>
      <c r="I36" s="922">
        <v>0</v>
      </c>
      <c r="J36" s="923"/>
      <c r="K36" s="420">
        <f t="shared" si="1"/>
        <v>0</v>
      </c>
      <c r="L36" s="418">
        <f t="shared" si="2"/>
        <v>0</v>
      </c>
    </row>
    <row r="37" spans="1:12" ht="12.75" x14ac:dyDescent="0.2">
      <c r="A37" s="68" t="s">
        <v>28</v>
      </c>
      <c r="B37" s="922">
        <v>0</v>
      </c>
      <c r="C37" s="923"/>
      <c r="D37" s="922">
        <v>0</v>
      </c>
      <c r="E37" s="923"/>
      <c r="F37" s="922">
        <v>0</v>
      </c>
      <c r="G37" s="923"/>
      <c r="H37" s="420">
        <f t="shared" si="0"/>
        <v>0</v>
      </c>
      <c r="I37" s="922">
        <v>0</v>
      </c>
      <c r="J37" s="923"/>
      <c r="K37" s="420">
        <f t="shared" si="1"/>
        <v>0</v>
      </c>
      <c r="L37" s="418">
        <f t="shared" si="2"/>
        <v>0</v>
      </c>
    </row>
    <row r="38" spans="1:12" ht="12.75" x14ac:dyDescent="0.2">
      <c r="A38" s="68" t="s">
        <v>29</v>
      </c>
      <c r="B38" s="922">
        <v>0</v>
      </c>
      <c r="C38" s="923"/>
      <c r="D38" s="922">
        <v>0</v>
      </c>
      <c r="E38" s="923"/>
      <c r="F38" s="922">
        <v>0</v>
      </c>
      <c r="G38" s="923"/>
      <c r="H38" s="420">
        <f t="shared" si="0"/>
        <v>0</v>
      </c>
      <c r="I38" s="922">
        <v>0</v>
      </c>
      <c r="J38" s="923"/>
      <c r="K38" s="420">
        <f t="shared" si="1"/>
        <v>0</v>
      </c>
      <c r="L38" s="418">
        <f t="shared" si="2"/>
        <v>0</v>
      </c>
    </row>
    <row r="39" spans="1:12" ht="12.75" x14ac:dyDescent="0.2">
      <c r="A39" s="69" t="s">
        <v>30</v>
      </c>
      <c r="B39" s="922">
        <v>1000</v>
      </c>
      <c r="C39" s="923"/>
      <c r="D39" s="922">
        <v>1000</v>
      </c>
      <c r="E39" s="923"/>
      <c r="F39" s="922">
        <v>0</v>
      </c>
      <c r="G39" s="923"/>
      <c r="H39" s="420">
        <f t="shared" si="0"/>
        <v>0</v>
      </c>
      <c r="I39" s="922">
        <v>0</v>
      </c>
      <c r="J39" s="923"/>
      <c r="K39" s="420">
        <f t="shared" si="1"/>
        <v>0</v>
      </c>
      <c r="L39" s="418">
        <f t="shared" si="2"/>
        <v>1000</v>
      </c>
    </row>
    <row r="40" spans="1:12" ht="12.75" x14ac:dyDescent="0.2">
      <c r="A40" s="407" t="s">
        <v>31</v>
      </c>
      <c r="B40" s="922">
        <v>5000</v>
      </c>
      <c r="C40" s="923"/>
      <c r="D40" s="922">
        <v>5000</v>
      </c>
      <c r="E40" s="923"/>
      <c r="F40" s="922">
        <v>240</v>
      </c>
      <c r="G40" s="923"/>
      <c r="H40" s="423">
        <f t="shared" si="0"/>
        <v>4.8000000000000001E-2</v>
      </c>
      <c r="I40" s="922">
        <v>330</v>
      </c>
      <c r="J40" s="923"/>
      <c r="K40" s="423">
        <f t="shared" si="1"/>
        <v>6.6000000000000003E-2</v>
      </c>
      <c r="L40" s="411">
        <f t="shared" si="2"/>
        <v>4670</v>
      </c>
    </row>
    <row r="41" spans="1:12" ht="12.75" x14ac:dyDescent="0.2">
      <c r="A41" s="407" t="s">
        <v>32</v>
      </c>
      <c r="B41" s="911">
        <f>SUM(B42:C47)</f>
        <v>18376000</v>
      </c>
      <c r="C41" s="912"/>
      <c r="D41" s="911">
        <f>SUM(D42:E47)</f>
        <v>18376000</v>
      </c>
      <c r="E41" s="912"/>
      <c r="F41" s="911">
        <f>SUM(F42:G47)</f>
        <v>2124016.85</v>
      </c>
      <c r="G41" s="912"/>
      <c r="H41" s="423">
        <f t="shared" si="0"/>
        <v>0.115586463321724</v>
      </c>
      <c r="I41" s="911">
        <f>SUM(I42:J47)</f>
        <v>5199108.18</v>
      </c>
      <c r="J41" s="912"/>
      <c r="K41" s="423">
        <f t="shared" si="1"/>
        <v>0.28292926534610358</v>
      </c>
      <c r="L41" s="411">
        <f t="shared" si="2"/>
        <v>13176891.82</v>
      </c>
    </row>
    <row r="42" spans="1:12" ht="12.75" x14ac:dyDescent="0.2">
      <c r="A42" s="68" t="s">
        <v>33</v>
      </c>
      <c r="B42" s="922">
        <v>17214000</v>
      </c>
      <c r="C42" s="923"/>
      <c r="D42" s="922">
        <v>17214000</v>
      </c>
      <c r="E42" s="923"/>
      <c r="F42" s="922">
        <v>2124016.85</v>
      </c>
      <c r="G42" s="923"/>
      <c r="H42" s="420">
        <f t="shared" si="0"/>
        <v>0.12338891890321832</v>
      </c>
      <c r="I42" s="922">
        <v>5199108.18</v>
      </c>
      <c r="J42" s="923"/>
      <c r="K42" s="420">
        <f t="shared" si="1"/>
        <v>0.30202789473684211</v>
      </c>
      <c r="L42" s="418">
        <f t="shared" si="2"/>
        <v>12014891.82</v>
      </c>
    </row>
    <row r="43" spans="1:12" ht="12.75" x14ac:dyDescent="0.2">
      <c r="A43" s="68" t="s">
        <v>34</v>
      </c>
      <c r="B43" s="922">
        <v>0</v>
      </c>
      <c r="C43" s="923"/>
      <c r="D43" s="922">
        <v>0</v>
      </c>
      <c r="E43" s="923"/>
      <c r="F43" s="922">
        <v>0</v>
      </c>
      <c r="G43" s="923"/>
      <c r="H43" s="420">
        <f t="shared" si="0"/>
        <v>0</v>
      </c>
      <c r="I43" s="922">
        <v>0</v>
      </c>
      <c r="J43" s="923"/>
      <c r="K43" s="420">
        <f t="shared" si="1"/>
        <v>0</v>
      </c>
      <c r="L43" s="418">
        <f t="shared" si="2"/>
        <v>0</v>
      </c>
    </row>
    <row r="44" spans="1:12" ht="12.75" x14ac:dyDescent="0.2">
      <c r="A44" s="68" t="s">
        <v>35</v>
      </c>
      <c r="B44" s="922">
        <v>0</v>
      </c>
      <c r="C44" s="923"/>
      <c r="D44" s="922">
        <v>0</v>
      </c>
      <c r="E44" s="923"/>
      <c r="F44" s="922">
        <v>0</v>
      </c>
      <c r="G44" s="923"/>
      <c r="H44" s="420">
        <f t="shared" si="0"/>
        <v>0</v>
      </c>
      <c r="I44" s="922">
        <v>0</v>
      </c>
      <c r="J44" s="923"/>
      <c r="K44" s="420">
        <f t="shared" si="1"/>
        <v>0</v>
      </c>
      <c r="L44" s="418">
        <f t="shared" si="2"/>
        <v>0</v>
      </c>
    </row>
    <row r="45" spans="1:12" ht="12.75" x14ac:dyDescent="0.2">
      <c r="A45" s="68" t="s">
        <v>36</v>
      </c>
      <c r="B45" s="922">
        <v>0</v>
      </c>
      <c r="C45" s="923"/>
      <c r="D45" s="922">
        <v>0</v>
      </c>
      <c r="E45" s="923"/>
      <c r="F45" s="922">
        <v>0</v>
      </c>
      <c r="G45" s="923"/>
      <c r="H45" s="420">
        <f t="shared" si="0"/>
        <v>0</v>
      </c>
      <c r="I45" s="922">
        <v>0</v>
      </c>
      <c r="J45" s="923"/>
      <c r="K45" s="420">
        <f t="shared" si="1"/>
        <v>0</v>
      </c>
      <c r="L45" s="418">
        <f t="shared" si="2"/>
        <v>0</v>
      </c>
    </row>
    <row r="46" spans="1:12" ht="12.75" x14ac:dyDescent="0.2">
      <c r="A46" s="68" t="s">
        <v>37</v>
      </c>
      <c r="B46" s="922">
        <v>1162000</v>
      </c>
      <c r="C46" s="923"/>
      <c r="D46" s="922">
        <v>1162000</v>
      </c>
      <c r="E46" s="923"/>
      <c r="F46" s="922">
        <v>0</v>
      </c>
      <c r="G46" s="923"/>
      <c r="H46" s="420">
        <f t="shared" si="0"/>
        <v>0</v>
      </c>
      <c r="I46" s="922">
        <v>0</v>
      </c>
      <c r="J46" s="923"/>
      <c r="K46" s="420">
        <f t="shared" si="1"/>
        <v>0</v>
      </c>
      <c r="L46" s="418">
        <f t="shared" si="2"/>
        <v>1162000</v>
      </c>
    </row>
    <row r="47" spans="1:12" ht="12.75" x14ac:dyDescent="0.2">
      <c r="A47" s="472" t="s">
        <v>38</v>
      </c>
      <c r="B47" s="922">
        <v>0</v>
      </c>
      <c r="C47" s="923"/>
      <c r="D47" s="922">
        <v>0</v>
      </c>
      <c r="E47" s="923"/>
      <c r="F47" s="922">
        <v>0</v>
      </c>
      <c r="G47" s="923"/>
      <c r="H47" s="420">
        <f t="shared" si="0"/>
        <v>0</v>
      </c>
      <c r="I47" s="922">
        <v>0</v>
      </c>
      <c r="J47" s="923"/>
      <c r="K47" s="420">
        <f t="shared" si="1"/>
        <v>0</v>
      </c>
      <c r="L47" s="418">
        <f t="shared" si="2"/>
        <v>0</v>
      </c>
    </row>
    <row r="48" spans="1:12" ht="12.75" x14ac:dyDescent="0.2">
      <c r="A48" s="407" t="s">
        <v>39</v>
      </c>
      <c r="B48" s="911">
        <f>SUM(B49:C53)</f>
        <v>15000</v>
      </c>
      <c r="C48" s="912"/>
      <c r="D48" s="911">
        <f>SUM(D49:E53)</f>
        <v>15000</v>
      </c>
      <c r="E48" s="912"/>
      <c r="F48" s="911">
        <f>SUM(F49:G53)</f>
        <v>0</v>
      </c>
      <c r="G48" s="912"/>
      <c r="H48" s="423">
        <f t="shared" si="0"/>
        <v>0</v>
      </c>
      <c r="I48" s="911">
        <f>SUM(I49:J53)</f>
        <v>0</v>
      </c>
      <c r="J48" s="912"/>
      <c r="K48" s="423">
        <f t="shared" si="1"/>
        <v>0</v>
      </c>
      <c r="L48" s="411">
        <f t="shared" si="2"/>
        <v>15000</v>
      </c>
    </row>
    <row r="49" spans="1:12" ht="12.75" x14ac:dyDescent="0.2">
      <c r="A49" s="68" t="s">
        <v>40</v>
      </c>
      <c r="B49" s="922">
        <v>1500</v>
      </c>
      <c r="C49" s="923"/>
      <c r="D49" s="922">
        <v>1500</v>
      </c>
      <c r="E49" s="923"/>
      <c r="F49" s="922">
        <v>0</v>
      </c>
      <c r="G49" s="923"/>
      <c r="H49" s="420">
        <f t="shared" si="0"/>
        <v>0</v>
      </c>
      <c r="I49" s="922">
        <v>0</v>
      </c>
      <c r="J49" s="923"/>
      <c r="K49" s="420">
        <f t="shared" si="1"/>
        <v>0</v>
      </c>
      <c r="L49" s="418">
        <f t="shared" si="2"/>
        <v>1500</v>
      </c>
    </row>
    <row r="50" spans="1:12" ht="12.75" x14ac:dyDescent="0.2">
      <c r="A50" s="68" t="s">
        <v>41</v>
      </c>
      <c r="B50" s="922">
        <v>5500</v>
      </c>
      <c r="C50" s="923"/>
      <c r="D50" s="922">
        <v>5500</v>
      </c>
      <c r="E50" s="923"/>
      <c r="F50" s="922">
        <v>0</v>
      </c>
      <c r="G50" s="923"/>
      <c r="H50" s="420">
        <f t="shared" si="0"/>
        <v>0</v>
      </c>
      <c r="I50" s="922">
        <v>0</v>
      </c>
      <c r="J50" s="923"/>
      <c r="K50" s="420">
        <f t="shared" si="1"/>
        <v>0</v>
      </c>
      <c r="L50" s="418">
        <f t="shared" si="2"/>
        <v>5500</v>
      </c>
    </row>
    <row r="51" spans="1:12" ht="12.75" x14ac:dyDescent="0.2">
      <c r="A51" s="68" t="s">
        <v>42</v>
      </c>
      <c r="B51" s="922">
        <v>8000</v>
      </c>
      <c r="C51" s="923"/>
      <c r="D51" s="922">
        <v>8000</v>
      </c>
      <c r="E51" s="923"/>
      <c r="F51" s="922">
        <v>0</v>
      </c>
      <c r="G51" s="923"/>
      <c r="H51" s="420">
        <f t="shared" si="0"/>
        <v>0</v>
      </c>
      <c r="I51" s="922">
        <v>0</v>
      </c>
      <c r="J51" s="923"/>
      <c r="K51" s="420">
        <f t="shared" si="1"/>
        <v>0</v>
      </c>
      <c r="L51" s="418">
        <f t="shared" si="2"/>
        <v>8000</v>
      </c>
    </row>
    <row r="52" spans="1:12" ht="25.5" x14ac:dyDescent="0.2">
      <c r="A52" s="443" t="s">
        <v>486</v>
      </c>
      <c r="B52" s="930">
        <v>0</v>
      </c>
      <c r="C52" s="931"/>
      <c r="D52" s="930">
        <v>0</v>
      </c>
      <c r="E52" s="931"/>
      <c r="F52" s="930">
        <v>0</v>
      </c>
      <c r="G52" s="931"/>
      <c r="H52" s="444">
        <f t="shared" si="0"/>
        <v>0</v>
      </c>
      <c r="I52" s="930">
        <v>0</v>
      </c>
      <c r="J52" s="931"/>
      <c r="K52" s="444">
        <f t="shared" si="1"/>
        <v>0</v>
      </c>
      <c r="L52" s="445">
        <f t="shared" si="2"/>
        <v>0</v>
      </c>
    </row>
    <row r="53" spans="1:12" ht="12.75" x14ac:dyDescent="0.2">
      <c r="A53" s="472" t="s">
        <v>57</v>
      </c>
      <c r="B53" s="922">
        <v>0</v>
      </c>
      <c r="C53" s="923"/>
      <c r="D53" s="922">
        <v>0</v>
      </c>
      <c r="E53" s="923"/>
      <c r="F53" s="922">
        <v>0</v>
      </c>
      <c r="G53" s="923"/>
      <c r="H53" s="420">
        <f t="shared" si="0"/>
        <v>0</v>
      </c>
      <c r="I53" s="922">
        <v>0</v>
      </c>
      <c r="J53" s="923"/>
      <c r="K53" s="420">
        <f t="shared" si="1"/>
        <v>0</v>
      </c>
      <c r="L53" s="418">
        <f t="shared" si="2"/>
        <v>0</v>
      </c>
    </row>
    <row r="54" spans="1:12" ht="12.75" x14ac:dyDescent="0.2">
      <c r="A54" s="408" t="s">
        <v>43</v>
      </c>
      <c r="B54" s="898">
        <f>+B55+B58+B61+B62+B70</f>
        <v>2422500</v>
      </c>
      <c r="C54" s="899"/>
      <c r="D54" s="898">
        <f>+D55+D58+D61+D62+D70</f>
        <v>2422500</v>
      </c>
      <c r="E54" s="899"/>
      <c r="F54" s="898">
        <f>+F55+F58+F61+F62+F70</f>
        <v>0</v>
      </c>
      <c r="G54" s="899"/>
      <c r="H54" s="422">
        <f t="shared" si="0"/>
        <v>0</v>
      </c>
      <c r="I54" s="898">
        <f>+I55+I58+I61+I62+I70</f>
        <v>2402.8200000000002</v>
      </c>
      <c r="J54" s="899"/>
      <c r="K54" s="422">
        <f t="shared" si="1"/>
        <v>9.9187616099071212E-4</v>
      </c>
      <c r="L54" s="416">
        <f t="shared" si="2"/>
        <v>2420097.1800000002</v>
      </c>
    </row>
    <row r="55" spans="1:12" ht="12.75" x14ac:dyDescent="0.2">
      <c r="A55" s="407" t="s">
        <v>44</v>
      </c>
      <c r="B55" s="911">
        <f>SUM(B56:C57)</f>
        <v>1500</v>
      </c>
      <c r="C55" s="912"/>
      <c r="D55" s="911">
        <f>SUM(D56:E57)</f>
        <v>1500</v>
      </c>
      <c r="E55" s="912"/>
      <c r="F55" s="911">
        <f>SUM(F56:G57)</f>
        <v>0</v>
      </c>
      <c r="G55" s="912"/>
      <c r="H55" s="423">
        <f t="shared" si="0"/>
        <v>0</v>
      </c>
      <c r="I55" s="911">
        <f>SUM(I56:J57)</f>
        <v>0</v>
      </c>
      <c r="J55" s="912"/>
      <c r="K55" s="423">
        <f t="shared" si="1"/>
        <v>0</v>
      </c>
      <c r="L55" s="411">
        <f t="shared" si="2"/>
        <v>1500</v>
      </c>
    </row>
    <row r="56" spans="1:12" ht="12.75" x14ac:dyDescent="0.2">
      <c r="A56" s="68" t="s">
        <v>45</v>
      </c>
      <c r="B56" s="922">
        <v>1500</v>
      </c>
      <c r="C56" s="923"/>
      <c r="D56" s="922">
        <v>1500</v>
      </c>
      <c r="E56" s="923"/>
      <c r="F56" s="922">
        <v>0</v>
      </c>
      <c r="G56" s="923"/>
      <c r="H56" s="420">
        <f t="shared" si="0"/>
        <v>0</v>
      </c>
      <c r="I56" s="922">
        <v>0</v>
      </c>
      <c r="J56" s="923"/>
      <c r="K56" s="420">
        <f t="shared" si="1"/>
        <v>0</v>
      </c>
      <c r="L56" s="418">
        <f t="shared" si="2"/>
        <v>1500</v>
      </c>
    </row>
    <row r="57" spans="1:12" ht="12.75" x14ac:dyDescent="0.2">
      <c r="A57" s="68" t="s">
        <v>46</v>
      </c>
      <c r="B57" s="922">
        <v>0</v>
      </c>
      <c r="C57" s="923"/>
      <c r="D57" s="922">
        <v>0</v>
      </c>
      <c r="E57" s="923"/>
      <c r="F57" s="922">
        <v>0</v>
      </c>
      <c r="G57" s="923"/>
      <c r="H57" s="420">
        <f t="shared" si="0"/>
        <v>0</v>
      </c>
      <c r="I57" s="922">
        <v>0</v>
      </c>
      <c r="J57" s="923"/>
      <c r="K57" s="420">
        <f t="shared" si="1"/>
        <v>0</v>
      </c>
      <c r="L57" s="418">
        <f t="shared" si="2"/>
        <v>0</v>
      </c>
    </row>
    <row r="58" spans="1:12" ht="12.75" x14ac:dyDescent="0.2">
      <c r="A58" s="407" t="s">
        <v>47</v>
      </c>
      <c r="B58" s="911">
        <f>SUM(B59:C60)</f>
        <v>1000</v>
      </c>
      <c r="C58" s="912"/>
      <c r="D58" s="911">
        <f>SUM(D59:E60)</f>
        <v>1000</v>
      </c>
      <c r="E58" s="912"/>
      <c r="F58" s="911">
        <f>SUM(F59:G60)</f>
        <v>0</v>
      </c>
      <c r="G58" s="912"/>
      <c r="H58" s="423">
        <f t="shared" si="0"/>
        <v>0</v>
      </c>
      <c r="I58" s="911">
        <f>SUM(I59:J60)</f>
        <v>0</v>
      </c>
      <c r="J58" s="912"/>
      <c r="K58" s="423">
        <f t="shared" si="1"/>
        <v>0</v>
      </c>
      <c r="L58" s="411">
        <f t="shared" si="2"/>
        <v>1000</v>
      </c>
    </row>
    <row r="59" spans="1:12" ht="12.75" x14ac:dyDescent="0.2">
      <c r="A59" s="68" t="s">
        <v>48</v>
      </c>
      <c r="B59" s="922">
        <v>1000</v>
      </c>
      <c r="C59" s="923"/>
      <c r="D59" s="922">
        <v>1000</v>
      </c>
      <c r="E59" s="923"/>
      <c r="F59" s="922">
        <v>0</v>
      </c>
      <c r="G59" s="923"/>
      <c r="H59" s="420">
        <f t="shared" si="0"/>
        <v>0</v>
      </c>
      <c r="I59" s="922">
        <v>0</v>
      </c>
      <c r="J59" s="923"/>
      <c r="K59" s="420">
        <f t="shared" si="1"/>
        <v>0</v>
      </c>
      <c r="L59" s="418">
        <f t="shared" si="2"/>
        <v>1000</v>
      </c>
    </row>
    <row r="60" spans="1:12" ht="12.75" x14ac:dyDescent="0.2">
      <c r="A60" s="68" t="s">
        <v>49</v>
      </c>
      <c r="B60" s="922">
        <v>0</v>
      </c>
      <c r="C60" s="923"/>
      <c r="D60" s="922">
        <v>0</v>
      </c>
      <c r="E60" s="923"/>
      <c r="F60" s="922">
        <v>0</v>
      </c>
      <c r="G60" s="923"/>
      <c r="H60" s="420">
        <f t="shared" si="0"/>
        <v>0</v>
      </c>
      <c r="I60" s="922">
        <v>0</v>
      </c>
      <c r="J60" s="923"/>
      <c r="K60" s="420">
        <f t="shared" si="1"/>
        <v>0</v>
      </c>
      <c r="L60" s="418">
        <f t="shared" si="2"/>
        <v>0</v>
      </c>
    </row>
    <row r="61" spans="1:12" ht="12.75" x14ac:dyDescent="0.2">
      <c r="A61" s="407" t="s">
        <v>50</v>
      </c>
      <c r="B61" s="922">
        <v>0</v>
      </c>
      <c r="C61" s="923"/>
      <c r="D61" s="922">
        <v>0</v>
      </c>
      <c r="E61" s="923"/>
      <c r="F61" s="922">
        <v>0</v>
      </c>
      <c r="G61" s="923"/>
      <c r="H61" s="423">
        <f t="shared" si="0"/>
        <v>0</v>
      </c>
      <c r="I61" s="922">
        <v>0</v>
      </c>
      <c r="J61" s="923"/>
      <c r="K61" s="423">
        <f t="shared" si="1"/>
        <v>0</v>
      </c>
      <c r="L61" s="411">
        <f t="shared" si="2"/>
        <v>0</v>
      </c>
    </row>
    <row r="62" spans="1:12" ht="12.75" x14ac:dyDescent="0.2">
      <c r="A62" s="407" t="s">
        <v>51</v>
      </c>
      <c r="B62" s="911">
        <f>SUM(B63:C69)</f>
        <v>2420000</v>
      </c>
      <c r="C62" s="912"/>
      <c r="D62" s="911">
        <f>SUM(D63:E69)</f>
        <v>2420000</v>
      </c>
      <c r="E62" s="912"/>
      <c r="F62" s="911">
        <f>SUM(F63:G69)</f>
        <v>0</v>
      </c>
      <c r="G62" s="912"/>
      <c r="H62" s="423">
        <f t="shared" si="0"/>
        <v>0</v>
      </c>
      <c r="I62" s="911">
        <f>SUM(I63:J69)</f>
        <v>2402.8200000000002</v>
      </c>
      <c r="J62" s="912"/>
      <c r="K62" s="423">
        <f t="shared" si="1"/>
        <v>9.929008264462811E-4</v>
      </c>
      <c r="L62" s="411">
        <f t="shared" si="2"/>
        <v>2417597.1800000002</v>
      </c>
    </row>
    <row r="63" spans="1:12" ht="12.75" x14ac:dyDescent="0.2">
      <c r="A63" s="68" t="s">
        <v>33</v>
      </c>
      <c r="B63" s="922">
        <v>1020000</v>
      </c>
      <c r="C63" s="923"/>
      <c r="D63" s="922">
        <v>1020000</v>
      </c>
      <c r="E63" s="923"/>
      <c r="F63" s="922">
        <v>0</v>
      </c>
      <c r="G63" s="923"/>
      <c r="H63" s="420">
        <f t="shared" si="0"/>
        <v>0</v>
      </c>
      <c r="I63" s="922">
        <v>2402.8200000000002</v>
      </c>
      <c r="J63" s="923"/>
      <c r="K63" s="420">
        <f t="shared" si="1"/>
        <v>2.3557058823529412E-3</v>
      </c>
      <c r="L63" s="418">
        <f t="shared" si="2"/>
        <v>1017597.18</v>
      </c>
    </row>
    <row r="64" spans="1:12" ht="12.75" x14ac:dyDescent="0.2">
      <c r="A64" s="68" t="s">
        <v>34</v>
      </c>
      <c r="B64" s="922">
        <v>0</v>
      </c>
      <c r="C64" s="923"/>
      <c r="D64" s="922">
        <v>0</v>
      </c>
      <c r="E64" s="923"/>
      <c r="F64" s="922">
        <v>0</v>
      </c>
      <c r="G64" s="923"/>
      <c r="H64" s="420">
        <f t="shared" si="0"/>
        <v>0</v>
      </c>
      <c r="I64" s="922">
        <v>0</v>
      </c>
      <c r="J64" s="923"/>
      <c r="K64" s="420">
        <f t="shared" si="1"/>
        <v>0</v>
      </c>
      <c r="L64" s="418">
        <f t="shared" si="2"/>
        <v>0</v>
      </c>
    </row>
    <row r="65" spans="1:12" ht="12.75" x14ac:dyDescent="0.2">
      <c r="A65" s="68" t="s">
        <v>35</v>
      </c>
      <c r="B65" s="922">
        <v>0</v>
      </c>
      <c r="C65" s="923"/>
      <c r="D65" s="922">
        <v>0</v>
      </c>
      <c r="E65" s="923"/>
      <c r="F65" s="922">
        <v>0</v>
      </c>
      <c r="G65" s="923"/>
      <c r="H65" s="420">
        <f t="shared" si="0"/>
        <v>0</v>
      </c>
      <c r="I65" s="922">
        <v>0</v>
      </c>
      <c r="J65" s="923"/>
      <c r="K65" s="420">
        <f t="shared" si="1"/>
        <v>0</v>
      </c>
      <c r="L65" s="418">
        <f t="shared" si="2"/>
        <v>0</v>
      </c>
    </row>
    <row r="66" spans="1:12" ht="12.75" x14ac:dyDescent="0.2">
      <c r="A66" s="68" t="s">
        <v>36</v>
      </c>
      <c r="B66" s="922">
        <v>0</v>
      </c>
      <c r="C66" s="923"/>
      <c r="D66" s="922">
        <v>0</v>
      </c>
      <c r="E66" s="923"/>
      <c r="F66" s="922">
        <v>0</v>
      </c>
      <c r="G66" s="923"/>
      <c r="H66" s="420">
        <f t="shared" si="0"/>
        <v>0</v>
      </c>
      <c r="I66" s="922">
        <v>0</v>
      </c>
      <c r="J66" s="923"/>
      <c r="K66" s="420">
        <f t="shared" si="1"/>
        <v>0</v>
      </c>
      <c r="L66" s="418">
        <f t="shared" si="2"/>
        <v>0</v>
      </c>
    </row>
    <row r="67" spans="1:12" ht="12.75" x14ac:dyDescent="0.2">
      <c r="A67" s="70" t="s">
        <v>52</v>
      </c>
      <c r="B67" s="922">
        <v>0</v>
      </c>
      <c r="C67" s="923"/>
      <c r="D67" s="922">
        <v>0</v>
      </c>
      <c r="E67" s="923"/>
      <c r="F67" s="922">
        <v>0</v>
      </c>
      <c r="G67" s="923"/>
      <c r="H67" s="420">
        <f t="shared" si="0"/>
        <v>0</v>
      </c>
      <c r="I67" s="922">
        <v>0</v>
      </c>
      <c r="J67" s="923"/>
      <c r="K67" s="420">
        <f t="shared" si="1"/>
        <v>0</v>
      </c>
      <c r="L67" s="418">
        <f t="shared" si="2"/>
        <v>0</v>
      </c>
    </row>
    <row r="68" spans="1:12" ht="12.75" x14ac:dyDescent="0.2">
      <c r="A68" s="70" t="s">
        <v>37</v>
      </c>
      <c r="B68" s="922">
        <v>1400000</v>
      </c>
      <c r="C68" s="923"/>
      <c r="D68" s="922">
        <v>1400000</v>
      </c>
      <c r="E68" s="923"/>
      <c r="F68" s="922">
        <v>0</v>
      </c>
      <c r="G68" s="923"/>
      <c r="H68" s="420">
        <f t="shared" si="0"/>
        <v>0</v>
      </c>
      <c r="I68" s="922">
        <v>0</v>
      </c>
      <c r="J68" s="923"/>
      <c r="K68" s="420">
        <f t="shared" si="1"/>
        <v>0</v>
      </c>
      <c r="L68" s="418">
        <f t="shared" si="2"/>
        <v>1400000</v>
      </c>
    </row>
    <row r="69" spans="1:12" ht="12.75" x14ac:dyDescent="0.2">
      <c r="A69" s="70" t="s">
        <v>38</v>
      </c>
      <c r="B69" s="922">
        <v>0</v>
      </c>
      <c r="C69" s="923"/>
      <c r="D69" s="922">
        <v>0</v>
      </c>
      <c r="E69" s="923"/>
      <c r="F69" s="922">
        <v>0</v>
      </c>
      <c r="G69" s="923"/>
      <c r="H69" s="420">
        <f t="shared" si="0"/>
        <v>0</v>
      </c>
      <c r="I69" s="922">
        <v>0</v>
      </c>
      <c r="J69" s="923"/>
      <c r="K69" s="420">
        <f t="shared" si="1"/>
        <v>0</v>
      </c>
      <c r="L69" s="418">
        <f t="shared" si="2"/>
        <v>0</v>
      </c>
    </row>
    <row r="70" spans="1:12" ht="12.75" x14ac:dyDescent="0.2">
      <c r="A70" s="407" t="s">
        <v>53</v>
      </c>
      <c r="B70" s="911">
        <f>SUM(B71:C73)</f>
        <v>0</v>
      </c>
      <c r="C70" s="912"/>
      <c r="D70" s="911">
        <f>SUM(D71:E73)</f>
        <v>0</v>
      </c>
      <c r="E70" s="912"/>
      <c r="F70" s="911">
        <f>SUM(F71:G73)</f>
        <v>0</v>
      </c>
      <c r="G70" s="912"/>
      <c r="H70" s="423">
        <f t="shared" si="0"/>
        <v>0</v>
      </c>
      <c r="I70" s="911">
        <f>SUM(I71:J73)</f>
        <v>0</v>
      </c>
      <c r="J70" s="912"/>
      <c r="K70" s="423">
        <f t="shared" si="1"/>
        <v>0</v>
      </c>
      <c r="L70" s="411">
        <f t="shared" si="2"/>
        <v>0</v>
      </c>
    </row>
    <row r="71" spans="1:12" ht="12.75" x14ac:dyDescent="0.2">
      <c r="A71" s="68" t="s">
        <v>54</v>
      </c>
      <c r="B71" s="922">
        <v>0</v>
      </c>
      <c r="C71" s="923"/>
      <c r="D71" s="922">
        <v>0</v>
      </c>
      <c r="E71" s="923"/>
      <c r="F71" s="922">
        <v>0</v>
      </c>
      <c r="G71" s="923"/>
      <c r="H71" s="420">
        <f t="shared" si="0"/>
        <v>0</v>
      </c>
      <c r="I71" s="922">
        <v>0</v>
      </c>
      <c r="J71" s="923"/>
      <c r="K71" s="420">
        <f t="shared" si="1"/>
        <v>0</v>
      </c>
      <c r="L71" s="418">
        <f t="shared" si="2"/>
        <v>0</v>
      </c>
    </row>
    <row r="72" spans="1:12" ht="12.75" x14ac:dyDescent="0.2">
      <c r="A72" s="71" t="s">
        <v>55</v>
      </c>
      <c r="B72" s="922">
        <v>0</v>
      </c>
      <c r="C72" s="923"/>
      <c r="D72" s="922">
        <v>0</v>
      </c>
      <c r="E72" s="923"/>
      <c r="F72" s="922">
        <v>0</v>
      </c>
      <c r="G72" s="923"/>
      <c r="H72" s="420">
        <f t="shared" si="0"/>
        <v>0</v>
      </c>
      <c r="I72" s="922">
        <v>0</v>
      </c>
      <c r="J72" s="923"/>
      <c r="K72" s="420">
        <f t="shared" si="1"/>
        <v>0</v>
      </c>
      <c r="L72" s="418">
        <f t="shared" si="2"/>
        <v>0</v>
      </c>
    </row>
    <row r="73" spans="1:12" ht="12.75" x14ac:dyDescent="0.2">
      <c r="A73" s="70" t="s">
        <v>56</v>
      </c>
      <c r="B73" s="922">
        <v>0</v>
      </c>
      <c r="C73" s="923"/>
      <c r="D73" s="922">
        <v>0</v>
      </c>
      <c r="E73" s="923"/>
      <c r="F73" s="922">
        <v>0</v>
      </c>
      <c r="G73" s="923"/>
      <c r="H73" s="420">
        <f t="shared" si="0"/>
        <v>0</v>
      </c>
      <c r="I73" s="922">
        <v>0</v>
      </c>
      <c r="J73" s="923"/>
      <c r="K73" s="420">
        <f t="shared" si="1"/>
        <v>0</v>
      </c>
      <c r="L73" s="418">
        <f t="shared" si="2"/>
        <v>0</v>
      </c>
    </row>
    <row r="74" spans="1:12" ht="12.75" x14ac:dyDescent="0.2">
      <c r="A74" s="410" t="s">
        <v>86</v>
      </c>
      <c r="B74" s="932">
        <f>+B126</f>
        <v>0</v>
      </c>
      <c r="C74" s="933"/>
      <c r="D74" s="932">
        <f>+D126</f>
        <v>0</v>
      </c>
      <c r="E74" s="933"/>
      <c r="F74" s="932">
        <f>+F126</f>
        <v>0</v>
      </c>
      <c r="G74" s="933"/>
      <c r="H74" s="412">
        <f t="shared" si="0"/>
        <v>0</v>
      </c>
      <c r="I74" s="932">
        <f>+I126</f>
        <v>0</v>
      </c>
      <c r="J74" s="933"/>
      <c r="K74" s="412">
        <f t="shared" si="1"/>
        <v>0</v>
      </c>
      <c r="L74" s="413">
        <f t="shared" si="2"/>
        <v>0</v>
      </c>
    </row>
    <row r="75" spans="1:12" ht="12.75" x14ac:dyDescent="0.2">
      <c r="A75" s="73" t="s">
        <v>87</v>
      </c>
      <c r="B75" s="967">
        <f>+B13-B74</f>
        <v>21500000</v>
      </c>
      <c r="C75" s="968"/>
      <c r="D75" s="967">
        <f>+D13-D74</f>
        <v>21500000</v>
      </c>
      <c r="E75" s="968"/>
      <c r="F75" s="967">
        <f>+F13-F74</f>
        <v>2246063.5</v>
      </c>
      <c r="G75" s="968"/>
      <c r="H75" s="377"/>
      <c r="I75" s="967">
        <f>+I13-I74</f>
        <v>5524297.21</v>
      </c>
      <c r="J75" s="968"/>
      <c r="K75" s="377"/>
      <c r="L75" s="414">
        <f t="shared" si="2"/>
        <v>15975702.789999999</v>
      </c>
    </row>
    <row r="76" spans="1:12" ht="12.75" x14ac:dyDescent="0.2">
      <c r="A76" s="417" t="s">
        <v>453</v>
      </c>
      <c r="B76" s="920">
        <f>+B77+B80</f>
        <v>0</v>
      </c>
      <c r="C76" s="921"/>
      <c r="D76" s="920">
        <f>+D77+D80</f>
        <v>0</v>
      </c>
      <c r="E76" s="921"/>
      <c r="F76" s="920">
        <f>+F77+F80</f>
        <v>0</v>
      </c>
      <c r="G76" s="921"/>
      <c r="H76" s="412">
        <f t="shared" si="0"/>
        <v>0</v>
      </c>
      <c r="I76" s="920">
        <f>+I77+I80</f>
        <v>0</v>
      </c>
      <c r="J76" s="921"/>
      <c r="K76" s="412">
        <f t="shared" ref="K76:K82" si="3">IF(D76="",0,IF(D76=0,0,I76/D76))</f>
        <v>0</v>
      </c>
      <c r="L76" s="413">
        <f t="shared" si="2"/>
        <v>0</v>
      </c>
    </row>
    <row r="77" spans="1:12" ht="12.75" x14ac:dyDescent="0.2">
      <c r="A77" s="408" t="s">
        <v>419</v>
      </c>
      <c r="B77" s="898">
        <f>SUM(B78:C79)</f>
        <v>0</v>
      </c>
      <c r="C77" s="899"/>
      <c r="D77" s="898">
        <f>SUM(D78:E79)</f>
        <v>0</v>
      </c>
      <c r="E77" s="899"/>
      <c r="F77" s="898">
        <f>SUM(F78:G79)</f>
        <v>0</v>
      </c>
      <c r="G77" s="899"/>
      <c r="H77" s="419">
        <f t="shared" si="0"/>
        <v>0</v>
      </c>
      <c r="I77" s="898">
        <f>SUM(I78:J79)</f>
        <v>0</v>
      </c>
      <c r="J77" s="899"/>
      <c r="K77" s="419">
        <f t="shared" si="3"/>
        <v>0</v>
      </c>
      <c r="L77" s="416">
        <f t="shared" si="2"/>
        <v>0</v>
      </c>
    </row>
    <row r="78" spans="1:12" ht="12.75" x14ac:dyDescent="0.2">
      <c r="A78" s="68" t="s">
        <v>58</v>
      </c>
      <c r="B78" s="922">
        <v>0</v>
      </c>
      <c r="C78" s="923"/>
      <c r="D78" s="922">
        <v>0</v>
      </c>
      <c r="E78" s="923"/>
      <c r="F78" s="922">
        <v>0</v>
      </c>
      <c r="G78" s="923"/>
      <c r="H78" s="420">
        <f>IF(D78="",0,IF(D78=0,0,+F78/D78))</f>
        <v>0</v>
      </c>
      <c r="I78" s="922">
        <v>0</v>
      </c>
      <c r="J78" s="923"/>
      <c r="K78" s="420">
        <f t="shared" si="3"/>
        <v>0</v>
      </c>
      <c r="L78" s="418">
        <f t="shared" ref="L78:L83" si="4">+D78-I78</f>
        <v>0</v>
      </c>
    </row>
    <row r="79" spans="1:12" ht="12.75" x14ac:dyDescent="0.2">
      <c r="A79" s="473" t="s">
        <v>59</v>
      </c>
      <c r="B79" s="922">
        <v>0</v>
      </c>
      <c r="C79" s="923"/>
      <c r="D79" s="922">
        <v>0</v>
      </c>
      <c r="E79" s="923"/>
      <c r="F79" s="922">
        <v>0</v>
      </c>
      <c r="G79" s="923"/>
      <c r="H79" s="420">
        <f>IF(D79="",0,IF(D79=0,0,+F79/D79))</f>
        <v>0</v>
      </c>
      <c r="I79" s="922">
        <v>0</v>
      </c>
      <c r="J79" s="923"/>
      <c r="K79" s="420">
        <f t="shared" si="3"/>
        <v>0</v>
      </c>
      <c r="L79" s="418">
        <f t="shared" si="4"/>
        <v>0</v>
      </c>
    </row>
    <row r="80" spans="1:12" ht="12.75" x14ac:dyDescent="0.2">
      <c r="A80" s="408" t="s">
        <v>420</v>
      </c>
      <c r="B80" s="928">
        <f>SUM(B81:C82)</f>
        <v>0</v>
      </c>
      <c r="C80" s="929"/>
      <c r="D80" s="928">
        <f>SUM(D81:E82)</f>
        <v>0</v>
      </c>
      <c r="E80" s="929"/>
      <c r="F80" s="928">
        <f>SUM(F81:G82)</f>
        <v>0</v>
      </c>
      <c r="G80" s="929"/>
      <c r="H80" s="419">
        <f>IF(D80="",0,IF(D80=0,0,+F80/D80))</f>
        <v>0</v>
      </c>
      <c r="I80" s="898">
        <f>SUM(I81:J82)</f>
        <v>0</v>
      </c>
      <c r="J80" s="899"/>
      <c r="K80" s="419">
        <f t="shared" si="3"/>
        <v>0</v>
      </c>
      <c r="L80" s="416">
        <f t="shared" si="4"/>
        <v>0</v>
      </c>
    </row>
    <row r="81" spans="1:12" ht="12.75" x14ac:dyDescent="0.2">
      <c r="A81" s="68" t="s">
        <v>58</v>
      </c>
      <c r="B81" s="922">
        <v>0</v>
      </c>
      <c r="C81" s="923"/>
      <c r="D81" s="922">
        <v>0</v>
      </c>
      <c r="E81" s="923"/>
      <c r="F81" s="922">
        <v>0</v>
      </c>
      <c r="G81" s="923"/>
      <c r="H81" s="420">
        <f>IF(D81="",0,IF(D81=0,0,+F81/D81))</f>
        <v>0</v>
      </c>
      <c r="I81" s="922">
        <v>0</v>
      </c>
      <c r="J81" s="923"/>
      <c r="K81" s="420">
        <f t="shared" si="3"/>
        <v>0</v>
      </c>
      <c r="L81" s="418">
        <f t="shared" si="4"/>
        <v>0</v>
      </c>
    </row>
    <row r="82" spans="1:12" ht="12.75" x14ac:dyDescent="0.2">
      <c r="A82" s="473" t="s">
        <v>59</v>
      </c>
      <c r="B82" s="922">
        <v>0</v>
      </c>
      <c r="C82" s="923"/>
      <c r="D82" s="922">
        <v>0</v>
      </c>
      <c r="E82" s="923"/>
      <c r="F82" s="922">
        <v>0</v>
      </c>
      <c r="G82" s="923"/>
      <c r="H82" s="420">
        <f>IF(D82="",0,IF(D82=0,0,+F82/D82))</f>
        <v>0</v>
      </c>
      <c r="I82" s="922">
        <v>0</v>
      </c>
      <c r="J82" s="923"/>
      <c r="K82" s="420">
        <f t="shared" si="3"/>
        <v>0</v>
      </c>
      <c r="L82" s="418">
        <f t="shared" si="4"/>
        <v>0</v>
      </c>
    </row>
    <row r="83" spans="1:12" ht="12.75" x14ac:dyDescent="0.2">
      <c r="A83" s="73" t="s">
        <v>60</v>
      </c>
      <c r="B83" s="967">
        <f>+B75+B76</f>
        <v>21500000</v>
      </c>
      <c r="C83" s="968"/>
      <c r="D83" s="967">
        <f>+D75+D76</f>
        <v>21500000</v>
      </c>
      <c r="E83" s="968"/>
      <c r="F83" s="967">
        <f>+F75+F76</f>
        <v>2246063.5</v>
      </c>
      <c r="G83" s="968"/>
      <c r="H83" s="377"/>
      <c r="I83" s="900">
        <f>+I75+I76</f>
        <v>5524297.21</v>
      </c>
      <c r="J83" s="901"/>
      <c r="K83" s="377"/>
      <c r="L83" s="414">
        <f t="shared" si="4"/>
        <v>15975702.789999999</v>
      </c>
    </row>
    <row r="84" spans="1:12" ht="12.75" x14ac:dyDescent="0.2">
      <c r="A84" s="74" t="s">
        <v>88</v>
      </c>
      <c r="B84" s="915"/>
      <c r="C84" s="916"/>
      <c r="D84" s="915"/>
      <c r="E84" s="916"/>
      <c r="F84" s="915"/>
      <c r="G84" s="916"/>
      <c r="H84" s="377"/>
      <c r="I84" s="924"/>
      <c r="J84" s="925"/>
      <c r="K84" s="377"/>
      <c r="L84" s="377"/>
    </row>
    <row r="85" spans="1:12" ht="12.75" x14ac:dyDescent="0.2">
      <c r="A85" s="80" t="s">
        <v>89</v>
      </c>
      <c r="B85" s="945">
        <f>+B83</f>
        <v>21500000</v>
      </c>
      <c r="C85" s="946"/>
      <c r="D85" s="945">
        <f>+D83</f>
        <v>21500000</v>
      </c>
      <c r="E85" s="946"/>
      <c r="F85" s="945">
        <f>+F83</f>
        <v>2246063.5</v>
      </c>
      <c r="G85" s="946"/>
      <c r="H85" s="377"/>
      <c r="I85" s="947">
        <f>+I84+I83</f>
        <v>5524297.21</v>
      </c>
      <c r="J85" s="948"/>
      <c r="K85" s="377"/>
      <c r="L85" s="441">
        <f>+D85-I85</f>
        <v>15975702.789999999</v>
      </c>
    </row>
    <row r="86" spans="1:12" ht="25.5" x14ac:dyDescent="0.2">
      <c r="A86" s="474" t="s">
        <v>61</v>
      </c>
      <c r="B86" s="915"/>
      <c r="C86" s="916"/>
      <c r="D86" s="924"/>
      <c r="E86" s="925"/>
      <c r="F86" s="915"/>
      <c r="G86" s="916"/>
      <c r="H86" s="377"/>
      <c r="I86" s="926"/>
      <c r="J86" s="927"/>
      <c r="K86" s="377"/>
      <c r="L86" s="377"/>
    </row>
    <row r="87" spans="1:12" ht="12.75" x14ac:dyDescent="0.2">
      <c r="A87" s="475" t="s">
        <v>447</v>
      </c>
      <c r="B87" s="915"/>
      <c r="C87" s="916"/>
      <c r="D87" s="924"/>
      <c r="E87" s="925"/>
      <c r="F87" s="915"/>
      <c r="G87" s="916"/>
      <c r="H87" s="377"/>
      <c r="I87" s="924"/>
      <c r="J87" s="925"/>
      <c r="K87" s="377"/>
      <c r="L87" s="377"/>
    </row>
    <row r="88" spans="1:12" ht="12.75" x14ac:dyDescent="0.2">
      <c r="A88" s="476" t="s">
        <v>446</v>
      </c>
      <c r="B88" s="915"/>
      <c r="C88" s="916"/>
      <c r="D88" s="924"/>
      <c r="E88" s="925"/>
      <c r="F88" s="915"/>
      <c r="G88" s="916"/>
      <c r="H88" s="377"/>
      <c r="I88" s="924"/>
      <c r="J88" s="925"/>
      <c r="K88" s="377"/>
      <c r="L88" s="377"/>
    </row>
    <row r="89" spans="1:12" ht="12.75" x14ac:dyDescent="0.2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 ht="14.25" customHeight="1" x14ac:dyDescent="0.2">
      <c r="A90" s="341"/>
      <c r="B90" s="895" t="s">
        <v>845</v>
      </c>
      <c r="C90" s="895" t="s">
        <v>289</v>
      </c>
      <c r="D90" s="893" t="s">
        <v>176</v>
      </c>
      <c r="E90" s="894"/>
      <c r="F90" s="342" t="s">
        <v>179</v>
      </c>
      <c r="G90" s="893" t="s">
        <v>177</v>
      </c>
      <c r="H90" s="894"/>
      <c r="I90" s="885" t="s">
        <v>179</v>
      </c>
      <c r="J90" s="895" t="s">
        <v>714</v>
      </c>
      <c r="K90" s="887" t="s">
        <v>1008</v>
      </c>
      <c r="L90" s="888"/>
    </row>
    <row r="91" spans="1:12" ht="14.25" customHeight="1" x14ac:dyDescent="0.2">
      <c r="A91" s="349" t="s">
        <v>178</v>
      </c>
      <c r="B91" s="896"/>
      <c r="C91" s="896"/>
      <c r="D91" s="895" t="s">
        <v>117</v>
      </c>
      <c r="E91" s="883" t="s">
        <v>119</v>
      </c>
      <c r="F91" s="345"/>
      <c r="G91" s="895" t="s">
        <v>117</v>
      </c>
      <c r="H91" s="883" t="s">
        <v>119</v>
      </c>
      <c r="I91" s="886"/>
      <c r="J91" s="896"/>
      <c r="K91" s="889"/>
      <c r="L91" s="890"/>
    </row>
    <row r="92" spans="1:12" ht="14.25" customHeight="1" x14ac:dyDescent="0.2">
      <c r="A92" s="343"/>
      <c r="B92" s="896"/>
      <c r="C92" s="896"/>
      <c r="D92" s="896"/>
      <c r="E92" s="884"/>
      <c r="F92" s="345"/>
      <c r="G92" s="896"/>
      <c r="H92" s="884"/>
      <c r="I92" s="886"/>
      <c r="J92" s="896"/>
      <c r="K92" s="889"/>
      <c r="L92" s="890"/>
    </row>
    <row r="93" spans="1:12" ht="12.75" customHeight="1" x14ac:dyDescent="0.2">
      <c r="A93" s="346"/>
      <c r="B93" s="347" t="s">
        <v>180</v>
      </c>
      <c r="C93" s="347" t="s">
        <v>181</v>
      </c>
      <c r="D93" s="897"/>
      <c r="E93" s="347" t="s">
        <v>280</v>
      </c>
      <c r="F93" s="348" t="s">
        <v>878</v>
      </c>
      <c r="G93" s="897"/>
      <c r="H93" s="347" t="s">
        <v>183</v>
      </c>
      <c r="I93" s="347" t="s">
        <v>879</v>
      </c>
      <c r="J93" s="347" t="s">
        <v>442</v>
      </c>
      <c r="K93" s="891" t="s">
        <v>443</v>
      </c>
      <c r="L93" s="892"/>
    </row>
    <row r="94" spans="1:12" ht="12.75" x14ac:dyDescent="0.2">
      <c r="A94" s="428" t="s">
        <v>454</v>
      </c>
      <c r="B94" s="438">
        <f>+B95+B101+B105+B106</f>
        <v>21500000</v>
      </c>
      <c r="C94" s="438">
        <f t="shared" ref="C94:J94" si="5">+C95+C101+C105+C106</f>
        <v>21500000</v>
      </c>
      <c r="D94" s="438">
        <f t="shared" si="5"/>
        <v>3700786.5999999996</v>
      </c>
      <c r="E94" s="438">
        <f t="shared" si="5"/>
        <v>7941064.1499999994</v>
      </c>
      <c r="F94" s="438">
        <f t="shared" si="5"/>
        <v>13558935.850000001</v>
      </c>
      <c r="G94" s="438">
        <f t="shared" si="5"/>
        <v>2911408.83</v>
      </c>
      <c r="H94" s="438">
        <f t="shared" si="5"/>
        <v>5949917.21</v>
      </c>
      <c r="I94" s="438">
        <f t="shared" si="5"/>
        <v>15550082.789999999</v>
      </c>
      <c r="J94" s="438">
        <f t="shared" si="5"/>
        <v>5837316.5899999999</v>
      </c>
      <c r="K94" s="917">
        <f>+K95+K101+K105+K106</f>
        <v>1991146.94</v>
      </c>
      <c r="L94" s="919"/>
    </row>
    <row r="95" spans="1:12" ht="12.75" x14ac:dyDescent="0.2">
      <c r="A95" s="427" t="s">
        <v>90</v>
      </c>
      <c r="B95" s="416">
        <f>SUM(B96:B98)</f>
        <v>15578243</v>
      </c>
      <c r="C95" s="416">
        <f t="shared" ref="C95:J95" si="6">SUM(C96:C98)</f>
        <v>16250325.139999999</v>
      </c>
      <c r="D95" s="416">
        <f t="shared" si="6"/>
        <v>3621615.0599999996</v>
      </c>
      <c r="E95" s="416">
        <f t="shared" si="6"/>
        <v>7783720.2299999995</v>
      </c>
      <c r="F95" s="416">
        <f t="shared" si="6"/>
        <v>8466604.9100000001</v>
      </c>
      <c r="G95" s="416">
        <f t="shared" si="6"/>
        <v>2826815.29</v>
      </c>
      <c r="H95" s="416">
        <f t="shared" si="6"/>
        <v>5792573.29</v>
      </c>
      <c r="I95" s="416">
        <f t="shared" si="6"/>
        <v>10457751.849999998</v>
      </c>
      <c r="J95" s="416">
        <f t="shared" si="6"/>
        <v>5679972.6699999999</v>
      </c>
      <c r="K95" s="898">
        <f>SUM(K96:K98)</f>
        <v>1991146.94</v>
      </c>
      <c r="L95" s="899"/>
    </row>
    <row r="96" spans="1:12" s="62" customFormat="1" ht="12.75" x14ac:dyDescent="0.2">
      <c r="A96" s="425" t="s">
        <v>91</v>
      </c>
      <c r="B96" s="454">
        <v>10581417</v>
      </c>
      <c r="C96" s="454">
        <v>10685961.789999999</v>
      </c>
      <c r="D96" s="454">
        <v>1855352.15</v>
      </c>
      <c r="E96" s="454">
        <v>4473609.47</v>
      </c>
      <c r="F96" s="411">
        <f t="shared" ref="F96:F115" si="7">+C96-E96</f>
        <v>6212352.3199999994</v>
      </c>
      <c r="G96" s="455">
        <v>1855352.15</v>
      </c>
      <c r="H96" s="455">
        <v>4473609.47</v>
      </c>
      <c r="I96" s="435">
        <f t="shared" ref="I96:I115" si="8">+C96-H96</f>
        <v>6212352.3199999994</v>
      </c>
      <c r="J96" s="456">
        <v>4443604.84</v>
      </c>
      <c r="K96" s="913">
        <v>0</v>
      </c>
      <c r="L96" s="914"/>
    </row>
    <row r="97" spans="1:13" ht="12.75" x14ac:dyDescent="0.2">
      <c r="A97" s="425" t="s">
        <v>92</v>
      </c>
      <c r="B97" s="454">
        <v>3000</v>
      </c>
      <c r="C97" s="454">
        <v>3000</v>
      </c>
      <c r="D97" s="454">
        <v>0</v>
      </c>
      <c r="E97" s="454">
        <v>0</v>
      </c>
      <c r="F97" s="411">
        <f t="shared" si="7"/>
        <v>3000</v>
      </c>
      <c r="G97" s="455">
        <v>0</v>
      </c>
      <c r="H97" s="455">
        <v>0</v>
      </c>
      <c r="I97" s="435">
        <f t="shared" si="8"/>
        <v>3000</v>
      </c>
      <c r="J97" s="454">
        <v>0</v>
      </c>
      <c r="K97" s="913">
        <v>0</v>
      </c>
      <c r="L97" s="914"/>
    </row>
    <row r="98" spans="1:13" ht="12.75" x14ac:dyDescent="0.2">
      <c r="A98" s="425" t="s">
        <v>93</v>
      </c>
      <c r="B98" s="411">
        <f>SUM(B99:B100)</f>
        <v>4993826</v>
      </c>
      <c r="C98" s="411">
        <f>SUM(C99:C100)</f>
        <v>5561363.3499999996</v>
      </c>
      <c r="D98" s="411">
        <f>SUM(D99:D100)</f>
        <v>1766262.91</v>
      </c>
      <c r="E98" s="411">
        <f>SUM(E99:E100)</f>
        <v>3310110.76</v>
      </c>
      <c r="F98" s="411">
        <f t="shared" si="7"/>
        <v>2251252.59</v>
      </c>
      <c r="G98" s="411">
        <f>SUM(G99:G100)</f>
        <v>971463.14</v>
      </c>
      <c r="H98" s="411">
        <f>SUM(H99:H100)</f>
        <v>1318963.82</v>
      </c>
      <c r="I98" s="411">
        <f t="shared" si="8"/>
        <v>4242399.5299999993</v>
      </c>
      <c r="J98" s="411">
        <f>SUM(J99:J100)</f>
        <v>1236367.83</v>
      </c>
      <c r="K98" s="911">
        <f>SUM(K99:K100)</f>
        <v>1991146.94</v>
      </c>
      <c r="L98" s="912"/>
    </row>
    <row r="99" spans="1:13" ht="15.75" x14ac:dyDescent="0.2">
      <c r="A99" s="95" t="s">
        <v>654</v>
      </c>
      <c r="B99" s="454">
        <v>0</v>
      </c>
      <c r="C99" s="454">
        <v>0</v>
      </c>
      <c r="D99" s="454">
        <v>0</v>
      </c>
      <c r="E99" s="454">
        <v>0</v>
      </c>
      <c r="F99" s="418">
        <f t="shared" si="7"/>
        <v>0</v>
      </c>
      <c r="G99" s="455">
        <v>0</v>
      </c>
      <c r="H99" s="455">
        <v>0</v>
      </c>
      <c r="I99" s="449">
        <f t="shared" si="8"/>
        <v>0</v>
      </c>
      <c r="J99" s="454">
        <v>0</v>
      </c>
      <c r="K99" s="913">
        <v>0</v>
      </c>
      <c r="L99" s="914"/>
    </row>
    <row r="100" spans="1:13" ht="15.75" x14ac:dyDescent="0.2">
      <c r="A100" s="95" t="s">
        <v>655</v>
      </c>
      <c r="B100" s="454">
        <v>4993826</v>
      </c>
      <c r="C100" s="454">
        <v>5561363.3499999996</v>
      </c>
      <c r="D100" s="454">
        <v>1766262.91</v>
      </c>
      <c r="E100" s="454">
        <v>3310110.76</v>
      </c>
      <c r="F100" s="418">
        <f t="shared" si="7"/>
        <v>2251252.59</v>
      </c>
      <c r="G100" s="455">
        <v>971463.14</v>
      </c>
      <c r="H100" s="455">
        <v>1318963.82</v>
      </c>
      <c r="I100" s="449">
        <f t="shared" si="8"/>
        <v>4242399.5299999993</v>
      </c>
      <c r="J100" s="454">
        <v>1236367.83</v>
      </c>
      <c r="K100" s="913">
        <v>1991146.94</v>
      </c>
      <c r="L100" s="914"/>
    </row>
    <row r="101" spans="1:13" s="62" customFormat="1" ht="12.75" x14ac:dyDescent="0.2">
      <c r="A101" s="427" t="s">
        <v>94</v>
      </c>
      <c r="B101" s="416">
        <f>SUM(B102:B104)</f>
        <v>5921757</v>
      </c>
      <c r="C101" s="416">
        <f>SUM(C102:C104)</f>
        <v>5249674.8600000003</v>
      </c>
      <c r="D101" s="416">
        <f>SUM(D102:D104)</f>
        <v>79171.540000000008</v>
      </c>
      <c r="E101" s="416">
        <f>SUM(E102:E104)</f>
        <v>157343.91999999998</v>
      </c>
      <c r="F101" s="416">
        <f t="shared" si="7"/>
        <v>5092330.9400000004</v>
      </c>
      <c r="G101" s="416">
        <f>SUM(G102:G104)</f>
        <v>84593.540000000008</v>
      </c>
      <c r="H101" s="416">
        <f>SUM(H102:H104)</f>
        <v>157343.91999999998</v>
      </c>
      <c r="I101" s="416">
        <f t="shared" si="8"/>
        <v>5092330.9400000004</v>
      </c>
      <c r="J101" s="416">
        <f>SUM(J102:J104)</f>
        <v>157343.91999999998</v>
      </c>
      <c r="K101" s="898">
        <f>SUM(K102:K104)</f>
        <v>0</v>
      </c>
      <c r="L101" s="899"/>
    </row>
    <row r="102" spans="1:13" ht="12.75" x14ac:dyDescent="0.2">
      <c r="A102" s="425" t="s">
        <v>95</v>
      </c>
      <c r="B102" s="454">
        <v>5736113</v>
      </c>
      <c r="C102" s="454">
        <v>5064030.8600000003</v>
      </c>
      <c r="D102" s="454">
        <v>33645</v>
      </c>
      <c r="E102" s="454">
        <v>66992</v>
      </c>
      <c r="F102" s="411">
        <f t="shared" si="7"/>
        <v>4997038.8600000003</v>
      </c>
      <c r="G102" s="455">
        <v>39067</v>
      </c>
      <c r="H102" s="455">
        <v>66992</v>
      </c>
      <c r="I102" s="435">
        <f t="shared" si="8"/>
        <v>4997038.8600000003</v>
      </c>
      <c r="J102" s="454">
        <v>66992</v>
      </c>
      <c r="K102" s="913">
        <v>0</v>
      </c>
      <c r="L102" s="914"/>
    </row>
    <row r="103" spans="1:13" ht="12.75" x14ac:dyDescent="0.2">
      <c r="A103" s="425" t="s">
        <v>96</v>
      </c>
      <c r="B103" s="454">
        <v>0</v>
      </c>
      <c r="C103" s="454">
        <v>0</v>
      </c>
      <c r="D103" s="454">
        <v>0</v>
      </c>
      <c r="E103" s="454">
        <v>0</v>
      </c>
      <c r="F103" s="411">
        <f t="shared" si="7"/>
        <v>0</v>
      </c>
      <c r="G103" s="455">
        <v>0</v>
      </c>
      <c r="H103" s="455">
        <v>0</v>
      </c>
      <c r="I103" s="435">
        <f t="shared" si="8"/>
        <v>0</v>
      </c>
      <c r="J103" s="454">
        <v>0</v>
      </c>
      <c r="K103" s="913">
        <v>0</v>
      </c>
      <c r="L103" s="914"/>
    </row>
    <row r="104" spans="1:13" ht="12.75" x14ac:dyDescent="0.2">
      <c r="A104" s="425" t="s">
        <v>97</v>
      </c>
      <c r="B104" s="454">
        <v>185644</v>
      </c>
      <c r="C104" s="454">
        <v>185644</v>
      </c>
      <c r="D104" s="454">
        <v>45526.54</v>
      </c>
      <c r="E104" s="454">
        <v>90351.92</v>
      </c>
      <c r="F104" s="411">
        <f t="shared" si="7"/>
        <v>95292.08</v>
      </c>
      <c r="G104" s="455">
        <v>45526.54</v>
      </c>
      <c r="H104" s="455">
        <v>90351.92</v>
      </c>
      <c r="I104" s="435">
        <f t="shared" si="8"/>
        <v>95292.08</v>
      </c>
      <c r="J104" s="454">
        <v>90351.92</v>
      </c>
      <c r="K104" s="913">
        <v>0</v>
      </c>
      <c r="L104" s="914"/>
    </row>
    <row r="105" spans="1:13" ht="12.75" x14ac:dyDescent="0.2">
      <c r="A105" s="427" t="s">
        <v>98</v>
      </c>
      <c r="B105" s="715">
        <v>0</v>
      </c>
      <c r="C105" s="715">
        <v>0</v>
      </c>
      <c r="D105" s="377"/>
      <c r="E105" s="377"/>
      <c r="F105" s="446">
        <f t="shared" si="7"/>
        <v>0</v>
      </c>
      <c r="G105" s="377"/>
      <c r="H105" s="377"/>
      <c r="I105" s="446">
        <f t="shared" si="8"/>
        <v>0</v>
      </c>
      <c r="J105" s="377"/>
      <c r="K105" s="915"/>
      <c r="L105" s="916"/>
      <c r="M105" s="980"/>
    </row>
    <row r="106" spans="1:13" ht="12.75" x14ac:dyDescent="0.2">
      <c r="A106" s="427" t="s">
        <v>99</v>
      </c>
      <c r="B106" s="716">
        <v>0</v>
      </c>
      <c r="C106" s="716">
        <v>0</v>
      </c>
      <c r="D106" s="377"/>
      <c r="E106" s="377"/>
      <c r="F106" s="447">
        <f t="shared" si="7"/>
        <v>0</v>
      </c>
      <c r="G106" s="377"/>
      <c r="H106" s="377"/>
      <c r="I106" s="447">
        <f t="shared" si="8"/>
        <v>0</v>
      </c>
      <c r="J106" s="377"/>
      <c r="K106" s="915"/>
      <c r="L106" s="916"/>
      <c r="M106" s="980"/>
    </row>
    <row r="107" spans="1:13" ht="12.75" x14ac:dyDescent="0.2">
      <c r="A107" s="429" t="s">
        <v>100</v>
      </c>
      <c r="B107" s="437">
        <f>+B191</f>
        <v>0</v>
      </c>
      <c r="C107" s="437" t="e">
        <f t="shared" ref="C107:J107" si="9">+C191</f>
        <v>#N/A</v>
      </c>
      <c r="D107" s="437" t="e">
        <f t="shared" si="9"/>
        <v>#N/A</v>
      </c>
      <c r="E107" s="437" t="e">
        <f t="shared" si="9"/>
        <v>#N/A</v>
      </c>
      <c r="F107" s="437" t="e">
        <f t="shared" si="9"/>
        <v>#N/A</v>
      </c>
      <c r="G107" s="437" t="e">
        <f t="shared" si="9"/>
        <v>#N/A</v>
      </c>
      <c r="H107" s="437" t="e">
        <f t="shared" si="9"/>
        <v>#N/A</v>
      </c>
      <c r="I107" s="437" t="e">
        <f t="shared" si="9"/>
        <v>#N/A</v>
      </c>
      <c r="J107" s="437" t="e">
        <f t="shared" si="9"/>
        <v>#N/A</v>
      </c>
      <c r="K107" s="917">
        <f>+K191</f>
        <v>0</v>
      </c>
      <c r="L107" s="918"/>
    </row>
    <row r="108" spans="1:13" ht="12.75" x14ac:dyDescent="0.2">
      <c r="A108" s="77" t="s">
        <v>101</v>
      </c>
      <c r="B108" s="453">
        <f>+B94-B107</f>
        <v>21500000</v>
      </c>
      <c r="C108" s="453" t="e">
        <f>+C94-C107</f>
        <v>#N/A</v>
      </c>
      <c r="D108" s="453" t="e">
        <f>+D94-D107</f>
        <v>#N/A</v>
      </c>
      <c r="E108" s="453" t="e">
        <f>+E94-E107</f>
        <v>#N/A</v>
      </c>
      <c r="F108" s="448" t="e">
        <f t="shared" si="7"/>
        <v>#N/A</v>
      </c>
      <c r="G108" s="453" t="e">
        <f>+G94-G107</f>
        <v>#N/A</v>
      </c>
      <c r="H108" s="453" t="e">
        <f>+H94-H107</f>
        <v>#N/A</v>
      </c>
      <c r="I108" s="424" t="e">
        <f t="shared" si="8"/>
        <v>#N/A</v>
      </c>
      <c r="J108" s="453" t="e">
        <f>+J107+J94</f>
        <v>#N/A</v>
      </c>
      <c r="K108" s="900">
        <v>0</v>
      </c>
      <c r="L108" s="901"/>
    </row>
    <row r="109" spans="1:13" ht="12.75" x14ac:dyDescent="0.2">
      <c r="A109" s="430" t="s">
        <v>455</v>
      </c>
      <c r="B109" s="439">
        <f>+B110+B113</f>
        <v>0</v>
      </c>
      <c r="C109" s="439">
        <f t="shared" ref="C109:J109" si="10">+C110+C113</f>
        <v>0</v>
      </c>
      <c r="D109" s="439">
        <f t="shared" si="10"/>
        <v>0</v>
      </c>
      <c r="E109" s="439">
        <f t="shared" si="10"/>
        <v>0</v>
      </c>
      <c r="F109" s="439">
        <f t="shared" si="10"/>
        <v>0</v>
      </c>
      <c r="G109" s="439">
        <f t="shared" si="10"/>
        <v>0</v>
      </c>
      <c r="H109" s="439">
        <f t="shared" si="10"/>
        <v>0</v>
      </c>
      <c r="I109" s="439">
        <f t="shared" si="10"/>
        <v>0</v>
      </c>
      <c r="J109" s="439">
        <f t="shared" si="10"/>
        <v>0</v>
      </c>
      <c r="K109" s="898">
        <f>+K110+K113</f>
        <v>0</v>
      </c>
      <c r="L109" s="899"/>
    </row>
    <row r="110" spans="1:13" ht="12.75" x14ac:dyDescent="0.2">
      <c r="A110" s="407" t="s">
        <v>3</v>
      </c>
      <c r="B110" s="411">
        <f>SUM(B111:B112)</f>
        <v>0</v>
      </c>
      <c r="C110" s="411">
        <f t="shared" ref="C110:J110" si="11">SUM(C111:C112)</f>
        <v>0</v>
      </c>
      <c r="D110" s="411">
        <f t="shared" si="11"/>
        <v>0</v>
      </c>
      <c r="E110" s="411">
        <f t="shared" si="11"/>
        <v>0</v>
      </c>
      <c r="F110" s="411">
        <f t="shared" si="11"/>
        <v>0</v>
      </c>
      <c r="G110" s="411">
        <f t="shared" si="11"/>
        <v>0</v>
      </c>
      <c r="H110" s="411">
        <f t="shared" si="11"/>
        <v>0</v>
      </c>
      <c r="I110" s="411">
        <f t="shared" si="11"/>
        <v>0</v>
      </c>
      <c r="J110" s="411">
        <f t="shared" si="11"/>
        <v>0</v>
      </c>
      <c r="K110" s="911">
        <f>SUM(K111:K112)</f>
        <v>0</v>
      </c>
      <c r="L110" s="912"/>
    </row>
    <row r="111" spans="1:13" ht="12.75" x14ac:dyDescent="0.2">
      <c r="A111" s="68" t="s">
        <v>1</v>
      </c>
      <c r="B111" s="457">
        <v>0</v>
      </c>
      <c r="C111" s="457">
        <v>0</v>
      </c>
      <c r="D111" s="458">
        <v>0</v>
      </c>
      <c r="E111" s="457">
        <v>0</v>
      </c>
      <c r="F111" s="418">
        <f t="shared" si="7"/>
        <v>0</v>
      </c>
      <c r="G111" s="460">
        <v>0</v>
      </c>
      <c r="H111" s="460">
        <v>0</v>
      </c>
      <c r="I111" s="450">
        <f t="shared" si="8"/>
        <v>0</v>
      </c>
      <c r="J111" s="454">
        <v>0</v>
      </c>
      <c r="K111" s="909">
        <v>0</v>
      </c>
      <c r="L111" s="910"/>
    </row>
    <row r="112" spans="1:13" ht="12.75" x14ac:dyDescent="0.2">
      <c r="A112" s="68" t="s">
        <v>2</v>
      </c>
      <c r="B112" s="457">
        <v>0</v>
      </c>
      <c r="C112" s="457">
        <v>0</v>
      </c>
      <c r="D112" s="458">
        <v>0</v>
      </c>
      <c r="E112" s="457">
        <v>0</v>
      </c>
      <c r="F112" s="418">
        <f t="shared" si="7"/>
        <v>0</v>
      </c>
      <c r="G112" s="460">
        <v>0</v>
      </c>
      <c r="H112" s="460">
        <v>0</v>
      </c>
      <c r="I112" s="450">
        <f t="shared" si="8"/>
        <v>0</v>
      </c>
      <c r="J112" s="454">
        <v>0</v>
      </c>
      <c r="K112" s="909">
        <v>0</v>
      </c>
      <c r="L112" s="910"/>
    </row>
    <row r="113" spans="1:13" ht="12.75" x14ac:dyDescent="0.2">
      <c r="A113" s="407" t="s">
        <v>4</v>
      </c>
      <c r="B113" s="411">
        <f>SUM(B114:B115)</f>
        <v>0</v>
      </c>
      <c r="C113" s="411">
        <f>SUM(C114:C115)</f>
        <v>0</v>
      </c>
      <c r="D113" s="411">
        <f>SUM(D114:D115)</f>
        <v>0</v>
      </c>
      <c r="E113" s="411">
        <f>SUM(E114:E115)</f>
        <v>0</v>
      </c>
      <c r="F113" s="411">
        <f t="shared" si="7"/>
        <v>0</v>
      </c>
      <c r="G113" s="411">
        <f>SUM(G114:G115)</f>
        <v>0</v>
      </c>
      <c r="H113" s="411">
        <f>SUM(H114:H115)</f>
        <v>0</v>
      </c>
      <c r="I113" s="411">
        <f t="shared" si="8"/>
        <v>0</v>
      </c>
      <c r="J113" s="411">
        <f>SUM(J114:J115)</f>
        <v>0</v>
      </c>
      <c r="K113" s="911">
        <f>SUM(K114:K115)</f>
        <v>0</v>
      </c>
      <c r="L113" s="912"/>
    </row>
    <row r="114" spans="1:13" ht="12.75" x14ac:dyDescent="0.2">
      <c r="A114" s="68" t="s">
        <v>1</v>
      </c>
      <c r="B114" s="457">
        <v>0</v>
      </c>
      <c r="C114" s="457">
        <v>0</v>
      </c>
      <c r="D114" s="458">
        <v>0</v>
      </c>
      <c r="E114" s="457">
        <v>0</v>
      </c>
      <c r="F114" s="418">
        <f t="shared" si="7"/>
        <v>0</v>
      </c>
      <c r="G114" s="460">
        <v>0</v>
      </c>
      <c r="H114" s="460">
        <v>0</v>
      </c>
      <c r="I114" s="450">
        <f t="shared" si="8"/>
        <v>0</v>
      </c>
      <c r="J114" s="454">
        <v>0</v>
      </c>
      <c r="K114" s="909">
        <v>0</v>
      </c>
      <c r="L114" s="910"/>
    </row>
    <row r="115" spans="1:13" ht="12.75" x14ac:dyDescent="0.2">
      <c r="A115" s="78" t="s">
        <v>2</v>
      </c>
      <c r="B115" s="457">
        <v>0</v>
      </c>
      <c r="C115" s="457">
        <v>0</v>
      </c>
      <c r="D115" s="458">
        <v>0</v>
      </c>
      <c r="E115" s="457">
        <v>0</v>
      </c>
      <c r="F115" s="418">
        <f t="shared" si="7"/>
        <v>0</v>
      </c>
      <c r="G115" s="460">
        <v>0</v>
      </c>
      <c r="H115" s="460">
        <v>0</v>
      </c>
      <c r="I115" s="450">
        <f t="shared" si="8"/>
        <v>0</v>
      </c>
      <c r="J115" s="454">
        <v>0</v>
      </c>
      <c r="K115" s="909">
        <v>0</v>
      </c>
      <c r="L115" s="910"/>
    </row>
    <row r="116" spans="1:13" ht="12.75" x14ac:dyDescent="0.2">
      <c r="A116" s="75" t="s">
        <v>102</v>
      </c>
      <c r="B116" s="414">
        <f t="shared" ref="B116:I116" si="12">+B108+B109</f>
        <v>21500000</v>
      </c>
      <c r="C116" s="414" t="e">
        <f t="shared" si="12"/>
        <v>#N/A</v>
      </c>
      <c r="D116" s="414" t="e">
        <f t="shared" si="12"/>
        <v>#N/A</v>
      </c>
      <c r="E116" s="414" t="e">
        <f t="shared" si="12"/>
        <v>#N/A</v>
      </c>
      <c r="F116" s="414" t="e">
        <f t="shared" si="12"/>
        <v>#N/A</v>
      </c>
      <c r="G116" s="414" t="e">
        <f t="shared" si="12"/>
        <v>#N/A</v>
      </c>
      <c r="H116" s="414" t="e">
        <f t="shared" si="12"/>
        <v>#N/A</v>
      </c>
      <c r="I116" s="414" t="e">
        <f t="shared" si="12"/>
        <v>#N/A</v>
      </c>
      <c r="J116" s="414" t="e">
        <f>+J108+J109</f>
        <v>#N/A</v>
      </c>
      <c r="K116" s="906">
        <f>+K108+K109</f>
        <v>0</v>
      </c>
      <c r="L116" s="906"/>
    </row>
    <row r="117" spans="1:13" ht="12.75" x14ac:dyDescent="0.2">
      <c r="A117" s="77" t="s">
        <v>103</v>
      </c>
      <c r="B117" s="431"/>
      <c r="C117" s="431"/>
      <c r="D117" s="431"/>
      <c r="E117" s="459"/>
      <c r="F117" s="431"/>
      <c r="G117" s="431"/>
      <c r="H117" s="459"/>
      <c r="I117" s="431"/>
      <c r="J117" s="461"/>
      <c r="K117" s="907"/>
      <c r="L117" s="908"/>
    </row>
    <row r="118" spans="1:13" ht="12.75" customHeight="1" x14ac:dyDescent="0.2">
      <c r="A118" s="81" t="s">
        <v>104</v>
      </c>
      <c r="B118" s="432">
        <f>+B117+B116</f>
        <v>21500000</v>
      </c>
      <c r="C118" s="432" t="e">
        <f>+C117+C116</f>
        <v>#N/A</v>
      </c>
      <c r="D118" s="432" t="e">
        <f>+D117+D116</f>
        <v>#N/A</v>
      </c>
      <c r="E118" s="432" t="e">
        <f>+E117+E116</f>
        <v>#N/A</v>
      </c>
      <c r="F118" s="431"/>
      <c r="G118" s="431"/>
      <c r="H118" s="432" t="e">
        <f>+H117+H116</f>
        <v>#N/A</v>
      </c>
      <c r="I118" s="431"/>
      <c r="J118" s="432" t="e">
        <f>+J117+J116</f>
        <v>#N/A</v>
      </c>
      <c r="K118" s="907"/>
      <c r="L118" s="908"/>
      <c r="M118" s="378"/>
    </row>
    <row r="119" spans="1:13" ht="12.75" customHeight="1" x14ac:dyDescent="0.2">
      <c r="A119" s="960" t="s">
        <v>541</v>
      </c>
      <c r="B119" s="960"/>
      <c r="C119" s="960"/>
      <c r="D119" s="960"/>
      <c r="E119" s="960"/>
      <c r="F119" s="960"/>
      <c r="G119" s="960"/>
      <c r="H119" s="960"/>
      <c r="I119" s="960"/>
      <c r="J119" s="960"/>
      <c r="K119" s="961"/>
      <c r="L119" s="76"/>
      <c r="M119" s="378"/>
    </row>
    <row r="120" spans="1:13" ht="12.75" customHeight="1" x14ac:dyDescent="0.2">
      <c r="A120" s="59" t="s">
        <v>656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76"/>
    </row>
    <row r="121" spans="1:13" ht="12.75" customHeight="1" x14ac:dyDescent="0.2">
      <c r="A121" s="961" t="s">
        <v>658</v>
      </c>
      <c r="B121" s="961"/>
      <c r="C121" s="961"/>
      <c r="D121" s="59"/>
      <c r="E121" s="59"/>
      <c r="F121" s="59"/>
      <c r="G121" s="59"/>
      <c r="H121" s="59"/>
      <c r="I121" s="59"/>
      <c r="J121" s="59"/>
      <c r="K121" s="59"/>
      <c r="L121" s="76"/>
    </row>
    <row r="122" spans="1:13" ht="12.75" customHeight="1" x14ac:dyDescent="0.2">
      <c r="A122" s="59"/>
      <c r="B122" s="59"/>
      <c r="C122" s="59"/>
      <c r="D122" s="59"/>
      <c r="E122" s="59"/>
      <c r="F122" s="59"/>
      <c r="G122" s="59"/>
      <c r="H122" s="465"/>
      <c r="I122" s="75"/>
      <c r="J122" s="59"/>
      <c r="K122" s="59"/>
      <c r="L122" s="76"/>
    </row>
    <row r="123" spans="1:13" s="468" customFormat="1" ht="11.25" customHeight="1" x14ac:dyDescent="0.2">
      <c r="A123" s="466"/>
      <c r="B123" s="949" t="s">
        <v>657</v>
      </c>
      <c r="C123" s="950"/>
      <c r="D123" s="949" t="s">
        <v>287</v>
      </c>
      <c r="E123" s="950"/>
      <c r="F123" s="953" t="s">
        <v>113</v>
      </c>
      <c r="G123" s="954"/>
      <c r="H123" s="954"/>
      <c r="I123" s="954"/>
      <c r="J123" s="954"/>
      <c r="K123" s="955"/>
      <c r="L123" s="467" t="s">
        <v>179</v>
      </c>
    </row>
    <row r="124" spans="1:13" ht="11.25" customHeight="1" x14ac:dyDescent="0.2">
      <c r="A124" s="88" t="s">
        <v>871</v>
      </c>
      <c r="B124" s="951"/>
      <c r="C124" s="952"/>
      <c r="D124" s="951"/>
      <c r="E124" s="952"/>
      <c r="F124" s="956" t="s">
        <v>117</v>
      </c>
      <c r="G124" s="957"/>
      <c r="H124" s="336" t="s">
        <v>118</v>
      </c>
      <c r="I124" s="958" t="s">
        <v>119</v>
      </c>
      <c r="J124" s="959"/>
      <c r="K124" s="392" t="s">
        <v>118</v>
      </c>
      <c r="L124" s="337"/>
    </row>
    <row r="125" spans="1:13" ht="11.25" customHeight="1" x14ac:dyDescent="0.2">
      <c r="A125" s="89"/>
      <c r="B125" s="338"/>
      <c r="C125" s="339"/>
      <c r="D125" s="965" t="s">
        <v>120</v>
      </c>
      <c r="E125" s="966"/>
      <c r="F125" s="965" t="s">
        <v>121</v>
      </c>
      <c r="G125" s="966"/>
      <c r="H125" s="340" t="s">
        <v>122</v>
      </c>
      <c r="I125" s="965" t="s">
        <v>171</v>
      </c>
      <c r="J125" s="966"/>
      <c r="K125" s="393" t="s">
        <v>172</v>
      </c>
      <c r="L125" s="90" t="s">
        <v>173</v>
      </c>
    </row>
    <row r="126" spans="1:13" ht="11.25" customHeight="1" x14ac:dyDescent="0.2">
      <c r="A126" s="477" t="s">
        <v>86</v>
      </c>
      <c r="B126" s="917">
        <f>+B127+B167</f>
        <v>0</v>
      </c>
      <c r="C126" s="918"/>
      <c r="D126" s="917">
        <f>+D127+D167</f>
        <v>0</v>
      </c>
      <c r="E126" s="918"/>
      <c r="F126" s="917">
        <f>+F127+F167</f>
        <v>0</v>
      </c>
      <c r="G126" s="918"/>
      <c r="H126" s="412">
        <f t="shared" ref="H126:H186" si="13">IF(D126="",0,IF(D126=0,0,+F126/D126))</f>
        <v>0</v>
      </c>
      <c r="I126" s="917">
        <f>+I127+I167</f>
        <v>0</v>
      </c>
      <c r="J126" s="918"/>
      <c r="K126" s="440" t="e">
        <f>#N/A</f>
        <v>#N/A</v>
      </c>
      <c r="L126" s="415">
        <f>+D126-I126</f>
        <v>0</v>
      </c>
    </row>
    <row r="127" spans="1:13" ht="11.25" customHeight="1" x14ac:dyDescent="0.2">
      <c r="A127" s="408" t="s">
        <v>11</v>
      </c>
      <c r="B127" s="898">
        <f>+B128+B132+B136+B144+B148+B153+B154+B161</f>
        <v>0</v>
      </c>
      <c r="C127" s="899"/>
      <c r="D127" s="898">
        <f>+D128+D132+D136+D144+D148+D153+D154+D161</f>
        <v>0</v>
      </c>
      <c r="E127" s="899"/>
      <c r="F127" s="898">
        <f>+F128+F132+F136+F144+F148+F153+F154+F161</f>
        <v>0</v>
      </c>
      <c r="G127" s="899"/>
      <c r="H127" s="422">
        <f t="shared" si="13"/>
        <v>0</v>
      </c>
      <c r="I127" s="898">
        <f>+I128+I132+I136+I144+I148+I153+I154+I161</f>
        <v>0</v>
      </c>
      <c r="J127" s="899"/>
      <c r="K127" s="422" t="e">
        <f>#N/A</f>
        <v>#N/A</v>
      </c>
      <c r="L127" s="416">
        <f t="shared" ref="L127:L186" si="14">+D127-I127</f>
        <v>0</v>
      </c>
    </row>
    <row r="128" spans="1:13" ht="11.25" customHeight="1" x14ac:dyDescent="0.2">
      <c r="A128" s="407" t="s">
        <v>12</v>
      </c>
      <c r="B128" s="911">
        <f>SUM(B129:C131)</f>
        <v>0</v>
      </c>
      <c r="C128" s="912"/>
      <c r="D128" s="911">
        <f>SUM(D129:E131)</f>
        <v>0</v>
      </c>
      <c r="E128" s="912"/>
      <c r="F128" s="911">
        <f>SUM(F129:G131)</f>
        <v>0</v>
      </c>
      <c r="G128" s="912"/>
      <c r="H128" s="423">
        <f t="shared" si="13"/>
        <v>0</v>
      </c>
      <c r="I128" s="911">
        <f>SUM(I129:J131)</f>
        <v>0</v>
      </c>
      <c r="J128" s="912"/>
      <c r="K128" s="423" t="e">
        <f>#N/A</f>
        <v>#N/A</v>
      </c>
      <c r="L128" s="411">
        <f t="shared" si="14"/>
        <v>0</v>
      </c>
    </row>
    <row r="129" spans="1:12" ht="11.25" customHeight="1" x14ac:dyDescent="0.2">
      <c r="A129" s="68" t="s">
        <v>13</v>
      </c>
      <c r="B129" s="922"/>
      <c r="C129" s="923"/>
      <c r="D129" s="922"/>
      <c r="E129" s="923"/>
      <c r="F129" s="922"/>
      <c r="G129" s="923"/>
      <c r="H129" s="420">
        <f t="shared" si="13"/>
        <v>0</v>
      </c>
      <c r="I129" s="922"/>
      <c r="J129" s="923"/>
      <c r="K129" s="420" t="e">
        <f>#N/A</f>
        <v>#N/A</v>
      </c>
      <c r="L129" s="418">
        <f t="shared" si="14"/>
        <v>0</v>
      </c>
    </row>
    <row r="130" spans="1:12" ht="11.25" customHeight="1" x14ac:dyDescent="0.2">
      <c r="A130" s="68" t="s">
        <v>14</v>
      </c>
      <c r="B130" s="922"/>
      <c r="C130" s="923"/>
      <c r="D130" s="922"/>
      <c r="E130" s="923"/>
      <c r="F130" s="922"/>
      <c r="G130" s="923"/>
      <c r="H130" s="420">
        <f t="shared" si="13"/>
        <v>0</v>
      </c>
      <c r="I130" s="922"/>
      <c r="J130" s="923"/>
      <c r="K130" s="420" t="e">
        <f>#N/A</f>
        <v>#N/A</v>
      </c>
      <c r="L130" s="418">
        <f t="shared" si="14"/>
        <v>0</v>
      </c>
    </row>
    <row r="131" spans="1:12" ht="11.25" customHeight="1" x14ac:dyDescent="0.2">
      <c r="A131" s="68" t="s">
        <v>15</v>
      </c>
      <c r="B131" s="922"/>
      <c r="C131" s="923"/>
      <c r="D131" s="922"/>
      <c r="E131" s="923"/>
      <c r="F131" s="922"/>
      <c r="G131" s="923"/>
      <c r="H131" s="420">
        <f t="shared" si="13"/>
        <v>0</v>
      </c>
      <c r="I131" s="922"/>
      <c r="J131" s="923"/>
      <c r="K131" s="420" t="e">
        <f>#N/A</f>
        <v>#N/A</v>
      </c>
      <c r="L131" s="418">
        <f t="shared" si="14"/>
        <v>0</v>
      </c>
    </row>
    <row r="132" spans="1:12" ht="11.25" customHeight="1" x14ac:dyDescent="0.2">
      <c r="A132" s="407" t="s">
        <v>16</v>
      </c>
      <c r="B132" s="911">
        <f>SUM(B133:C135)</f>
        <v>0</v>
      </c>
      <c r="C132" s="912"/>
      <c r="D132" s="911">
        <f>SUM(D133:E135)</f>
        <v>0</v>
      </c>
      <c r="E132" s="912"/>
      <c r="F132" s="911">
        <f>SUM(F133:G135)</f>
        <v>0</v>
      </c>
      <c r="G132" s="912"/>
      <c r="H132" s="423">
        <f t="shared" si="13"/>
        <v>0</v>
      </c>
      <c r="I132" s="911">
        <f>SUM(I133:J135)</f>
        <v>0</v>
      </c>
      <c r="J132" s="912"/>
      <c r="K132" s="423" t="e">
        <f>#N/A</f>
        <v>#N/A</v>
      </c>
      <c r="L132" s="411">
        <f t="shared" si="14"/>
        <v>0</v>
      </c>
    </row>
    <row r="133" spans="1:12" ht="11.25" customHeight="1" x14ac:dyDescent="0.2">
      <c r="A133" s="68" t="s">
        <v>17</v>
      </c>
      <c r="B133" s="922"/>
      <c r="C133" s="923"/>
      <c r="D133" s="922"/>
      <c r="E133" s="923"/>
      <c r="F133" s="922"/>
      <c r="G133" s="923"/>
      <c r="H133" s="420">
        <f t="shared" si="13"/>
        <v>0</v>
      </c>
      <c r="I133" s="922"/>
      <c r="J133" s="923"/>
      <c r="K133" s="420" t="e">
        <f>#N/A</f>
        <v>#N/A</v>
      </c>
      <c r="L133" s="418">
        <f t="shared" si="14"/>
        <v>0</v>
      </c>
    </row>
    <row r="134" spans="1:12" ht="11.25" customHeight="1" x14ac:dyDescent="0.2">
      <c r="A134" s="68" t="s">
        <v>449</v>
      </c>
      <c r="B134" s="922"/>
      <c r="C134" s="923"/>
      <c r="D134" s="922"/>
      <c r="E134" s="923"/>
      <c r="F134" s="922"/>
      <c r="G134" s="923"/>
      <c r="H134" s="420">
        <f t="shared" si="13"/>
        <v>0</v>
      </c>
      <c r="I134" s="922"/>
      <c r="J134" s="923"/>
      <c r="K134" s="420" t="e">
        <f>#N/A</f>
        <v>#N/A</v>
      </c>
      <c r="L134" s="418">
        <f t="shared" si="14"/>
        <v>0</v>
      </c>
    </row>
    <row r="135" spans="1:12" ht="11.25" customHeight="1" x14ac:dyDescent="0.2">
      <c r="A135" s="68" t="s">
        <v>450</v>
      </c>
      <c r="B135" s="922"/>
      <c r="C135" s="923"/>
      <c r="D135" s="922"/>
      <c r="E135" s="923"/>
      <c r="F135" s="922"/>
      <c r="G135" s="923"/>
      <c r="H135" s="420">
        <f t="shared" si="13"/>
        <v>0</v>
      </c>
      <c r="I135" s="922"/>
      <c r="J135" s="923"/>
      <c r="K135" s="420" t="e">
        <f>#N/A</f>
        <v>#N/A</v>
      </c>
      <c r="L135" s="418">
        <f t="shared" si="14"/>
        <v>0</v>
      </c>
    </row>
    <row r="136" spans="1:12" ht="11.25" customHeight="1" x14ac:dyDescent="0.2">
      <c r="A136" s="407" t="s">
        <v>18</v>
      </c>
      <c r="B136" s="911">
        <f>SUM(B137:C143)</f>
        <v>0</v>
      </c>
      <c r="C136" s="912"/>
      <c r="D136" s="911">
        <f>SUM(D137:E143)</f>
        <v>0</v>
      </c>
      <c r="E136" s="912"/>
      <c r="F136" s="911">
        <f>SUM(F137:G143)</f>
        <v>0</v>
      </c>
      <c r="G136" s="912"/>
      <c r="H136" s="423">
        <f t="shared" si="13"/>
        <v>0</v>
      </c>
      <c r="I136" s="911">
        <f>SUM(I137:J143)</f>
        <v>0</v>
      </c>
      <c r="J136" s="912"/>
      <c r="K136" s="423" t="e">
        <f>#N/A</f>
        <v>#N/A</v>
      </c>
      <c r="L136" s="411">
        <f t="shared" si="14"/>
        <v>0</v>
      </c>
    </row>
    <row r="137" spans="1:12" ht="11.25" customHeight="1" x14ac:dyDescent="0.2">
      <c r="A137" s="68" t="s">
        <v>19</v>
      </c>
      <c r="B137" s="922"/>
      <c r="C137" s="923"/>
      <c r="D137" s="922"/>
      <c r="E137" s="923"/>
      <c r="F137" s="922"/>
      <c r="G137" s="923"/>
      <c r="H137" s="420">
        <f t="shared" si="13"/>
        <v>0</v>
      </c>
      <c r="I137" s="922"/>
      <c r="J137" s="923"/>
      <c r="K137" s="420" t="e">
        <f>#N/A</f>
        <v>#N/A</v>
      </c>
      <c r="L137" s="418">
        <f t="shared" si="14"/>
        <v>0</v>
      </c>
    </row>
    <row r="138" spans="1:12" ht="11.25" customHeight="1" x14ac:dyDescent="0.2">
      <c r="A138" s="68" t="s">
        <v>20</v>
      </c>
      <c r="B138" s="922"/>
      <c r="C138" s="923"/>
      <c r="D138" s="922"/>
      <c r="E138" s="923"/>
      <c r="F138" s="922"/>
      <c r="G138" s="923"/>
      <c r="H138" s="420">
        <f t="shared" si="13"/>
        <v>0</v>
      </c>
      <c r="I138" s="922"/>
      <c r="J138" s="923"/>
      <c r="K138" s="420" t="e">
        <f>#N/A</f>
        <v>#N/A</v>
      </c>
      <c r="L138" s="418">
        <f t="shared" si="14"/>
        <v>0</v>
      </c>
    </row>
    <row r="139" spans="1:12" ht="11.25" customHeight="1" x14ac:dyDescent="0.2">
      <c r="A139" s="68" t="s">
        <v>21</v>
      </c>
      <c r="B139" s="922"/>
      <c r="C139" s="923"/>
      <c r="D139" s="922"/>
      <c r="E139" s="923"/>
      <c r="F139" s="922"/>
      <c r="G139" s="923"/>
      <c r="H139" s="420">
        <f t="shared" si="13"/>
        <v>0</v>
      </c>
      <c r="I139" s="922"/>
      <c r="J139" s="923"/>
      <c r="K139" s="420" t="e">
        <f>#N/A</f>
        <v>#N/A</v>
      </c>
      <c r="L139" s="418">
        <f t="shared" si="14"/>
        <v>0</v>
      </c>
    </row>
    <row r="140" spans="1:12" ht="10.5" customHeight="1" x14ac:dyDescent="0.2">
      <c r="A140" s="68" t="s">
        <v>123</v>
      </c>
      <c r="B140" s="922"/>
      <c r="C140" s="923"/>
      <c r="D140" s="922"/>
      <c r="E140" s="923"/>
      <c r="F140" s="922"/>
      <c r="G140" s="923"/>
      <c r="H140" s="420">
        <f t="shared" si="13"/>
        <v>0</v>
      </c>
      <c r="I140" s="922"/>
      <c r="J140" s="923"/>
      <c r="K140" s="420" t="e">
        <f>#N/A</f>
        <v>#N/A</v>
      </c>
      <c r="L140" s="418">
        <f t="shared" si="14"/>
        <v>0</v>
      </c>
    </row>
    <row r="141" spans="1:12" ht="23.25" customHeight="1" x14ac:dyDescent="0.2">
      <c r="A141" s="443" t="s">
        <v>483</v>
      </c>
      <c r="B141" s="930"/>
      <c r="C141" s="931"/>
      <c r="D141" s="930"/>
      <c r="E141" s="931"/>
      <c r="F141" s="930"/>
      <c r="G141" s="931"/>
      <c r="H141" s="444">
        <f t="shared" si="13"/>
        <v>0</v>
      </c>
      <c r="I141" s="930"/>
      <c r="J141" s="931"/>
      <c r="K141" s="444" t="e">
        <f>#N/A</f>
        <v>#N/A</v>
      </c>
      <c r="L141" s="445">
        <f t="shared" si="14"/>
        <v>0</v>
      </c>
    </row>
    <row r="142" spans="1:12" ht="11.25" customHeight="1" x14ac:dyDescent="0.2">
      <c r="A142" s="94" t="s">
        <v>484</v>
      </c>
      <c r="B142" s="922"/>
      <c r="C142" s="923"/>
      <c r="D142" s="922"/>
      <c r="E142" s="923"/>
      <c r="F142" s="922"/>
      <c r="G142" s="923"/>
      <c r="H142" s="420">
        <f t="shared" si="13"/>
        <v>0</v>
      </c>
      <c r="I142" s="922"/>
      <c r="J142" s="923"/>
      <c r="K142" s="420" t="e">
        <f>#N/A</f>
        <v>#N/A</v>
      </c>
      <c r="L142" s="418">
        <f t="shared" si="14"/>
        <v>0</v>
      </c>
    </row>
    <row r="143" spans="1:12" ht="11.25" customHeight="1" x14ac:dyDescent="0.2">
      <c r="A143" s="68" t="s">
        <v>22</v>
      </c>
      <c r="B143" s="922"/>
      <c r="C143" s="923"/>
      <c r="D143" s="922"/>
      <c r="E143" s="923"/>
      <c r="F143" s="922"/>
      <c r="G143" s="923"/>
      <c r="H143" s="420">
        <f t="shared" si="13"/>
        <v>0</v>
      </c>
      <c r="I143" s="922"/>
      <c r="J143" s="923"/>
      <c r="K143" s="420" t="e">
        <f>#N/A</f>
        <v>#N/A</v>
      </c>
      <c r="L143" s="418">
        <f t="shared" si="14"/>
        <v>0</v>
      </c>
    </row>
    <row r="144" spans="1:12" ht="11.25" customHeight="1" x14ac:dyDescent="0.2">
      <c r="A144" s="407" t="s">
        <v>23</v>
      </c>
      <c r="B144" s="911">
        <f>SUM(B145:C147)</f>
        <v>0</v>
      </c>
      <c r="C144" s="912"/>
      <c r="D144" s="911">
        <f>SUM(D145:E147)</f>
        <v>0</v>
      </c>
      <c r="E144" s="912"/>
      <c r="F144" s="911">
        <f>SUM(F145:G147)</f>
        <v>0</v>
      </c>
      <c r="G144" s="912"/>
      <c r="H144" s="423">
        <f t="shared" si="13"/>
        <v>0</v>
      </c>
      <c r="I144" s="911">
        <f>SUM(I145:J147)</f>
        <v>0</v>
      </c>
      <c r="J144" s="912"/>
      <c r="K144" s="423" t="e">
        <f>#N/A</f>
        <v>#N/A</v>
      </c>
      <c r="L144" s="411">
        <f t="shared" si="14"/>
        <v>0</v>
      </c>
    </row>
    <row r="145" spans="1:12" ht="11.25" customHeight="1" x14ac:dyDescent="0.2">
      <c r="A145" s="68" t="s">
        <v>24</v>
      </c>
      <c r="B145" s="922"/>
      <c r="C145" s="923"/>
      <c r="D145" s="922"/>
      <c r="E145" s="923"/>
      <c r="F145" s="922"/>
      <c r="G145" s="923"/>
      <c r="H145" s="420">
        <f t="shared" si="13"/>
        <v>0</v>
      </c>
      <c r="I145" s="922"/>
      <c r="J145" s="923"/>
      <c r="K145" s="420" t="e">
        <f>#N/A</f>
        <v>#N/A</v>
      </c>
      <c r="L145" s="418">
        <f t="shared" si="14"/>
        <v>0</v>
      </c>
    </row>
    <row r="146" spans="1:12" ht="11.25" customHeight="1" x14ac:dyDescent="0.2">
      <c r="A146" s="68" t="s">
        <v>25</v>
      </c>
      <c r="B146" s="922"/>
      <c r="C146" s="923"/>
      <c r="D146" s="922"/>
      <c r="E146" s="923"/>
      <c r="F146" s="922"/>
      <c r="G146" s="923"/>
      <c r="H146" s="420">
        <f t="shared" si="13"/>
        <v>0</v>
      </c>
      <c r="I146" s="922"/>
      <c r="J146" s="923"/>
      <c r="K146" s="420" t="e">
        <f>#N/A</f>
        <v>#N/A</v>
      </c>
      <c r="L146" s="418">
        <f t="shared" si="14"/>
        <v>0</v>
      </c>
    </row>
    <row r="147" spans="1:12" ht="11.25" customHeight="1" x14ac:dyDescent="0.2">
      <c r="A147" s="68" t="s">
        <v>26</v>
      </c>
      <c r="B147" s="922"/>
      <c r="C147" s="923"/>
      <c r="D147" s="922"/>
      <c r="E147" s="923"/>
      <c r="F147" s="922"/>
      <c r="G147" s="923"/>
      <c r="H147" s="420">
        <f t="shared" si="13"/>
        <v>0</v>
      </c>
      <c r="I147" s="922"/>
      <c r="J147" s="923"/>
      <c r="K147" s="420" t="e">
        <f>#N/A</f>
        <v>#N/A</v>
      </c>
      <c r="L147" s="418">
        <f t="shared" si="14"/>
        <v>0</v>
      </c>
    </row>
    <row r="148" spans="1:12" ht="11.25" customHeight="1" x14ac:dyDescent="0.2">
      <c r="A148" s="407" t="s">
        <v>27</v>
      </c>
      <c r="B148" s="911">
        <f>SUM(B149:C152)</f>
        <v>0</v>
      </c>
      <c r="C148" s="912"/>
      <c r="D148" s="911">
        <f>SUM(D149:E152)</f>
        <v>0</v>
      </c>
      <c r="E148" s="912"/>
      <c r="F148" s="911">
        <f>SUM(F149:G152)</f>
        <v>0</v>
      </c>
      <c r="G148" s="912"/>
      <c r="H148" s="423">
        <f t="shared" si="13"/>
        <v>0</v>
      </c>
      <c r="I148" s="911">
        <f>SUM(I149:J152)</f>
        <v>0</v>
      </c>
      <c r="J148" s="912"/>
      <c r="K148" s="423" t="e">
        <f>#N/A</f>
        <v>#N/A</v>
      </c>
      <c r="L148" s="411">
        <f t="shared" si="14"/>
        <v>0</v>
      </c>
    </row>
    <row r="149" spans="1:12" ht="11.25" customHeight="1" x14ac:dyDescent="0.2">
      <c r="A149" s="68" t="s">
        <v>485</v>
      </c>
      <c r="B149" s="922"/>
      <c r="C149" s="923"/>
      <c r="D149" s="922"/>
      <c r="E149" s="923"/>
      <c r="F149" s="922"/>
      <c r="G149" s="923"/>
      <c r="H149" s="420">
        <f t="shared" si="13"/>
        <v>0</v>
      </c>
      <c r="I149" s="922"/>
      <c r="J149" s="923"/>
      <c r="K149" s="420" t="e">
        <f>#N/A</f>
        <v>#N/A</v>
      </c>
      <c r="L149" s="418">
        <f t="shared" si="14"/>
        <v>0</v>
      </c>
    </row>
    <row r="150" spans="1:12" ht="11.25" customHeight="1" x14ac:dyDescent="0.2">
      <c r="A150" s="68" t="s">
        <v>28</v>
      </c>
      <c r="B150" s="922"/>
      <c r="C150" s="923"/>
      <c r="D150" s="922"/>
      <c r="E150" s="923"/>
      <c r="F150" s="922"/>
      <c r="G150" s="923"/>
      <c r="H150" s="420">
        <f t="shared" si="13"/>
        <v>0</v>
      </c>
      <c r="I150" s="922"/>
      <c r="J150" s="923"/>
      <c r="K150" s="420" t="e">
        <f>#N/A</f>
        <v>#N/A</v>
      </c>
      <c r="L150" s="418">
        <f t="shared" si="14"/>
        <v>0</v>
      </c>
    </row>
    <row r="151" spans="1:12" ht="11.25" customHeight="1" x14ac:dyDescent="0.2">
      <c r="A151" s="68" t="s">
        <v>29</v>
      </c>
      <c r="B151" s="922"/>
      <c r="C151" s="923"/>
      <c r="D151" s="922"/>
      <c r="E151" s="923"/>
      <c r="F151" s="922"/>
      <c r="G151" s="923"/>
      <c r="H151" s="420">
        <f t="shared" si="13"/>
        <v>0</v>
      </c>
      <c r="I151" s="922"/>
      <c r="J151" s="923"/>
      <c r="K151" s="420" t="e">
        <f>#N/A</f>
        <v>#N/A</v>
      </c>
      <c r="L151" s="418">
        <f t="shared" si="14"/>
        <v>0</v>
      </c>
    </row>
    <row r="152" spans="1:12" ht="11.25" customHeight="1" x14ac:dyDescent="0.2">
      <c r="A152" s="69" t="s">
        <v>30</v>
      </c>
      <c r="B152" s="922"/>
      <c r="C152" s="923"/>
      <c r="D152" s="922"/>
      <c r="E152" s="923"/>
      <c r="F152" s="922"/>
      <c r="G152" s="923"/>
      <c r="H152" s="420">
        <f t="shared" si="13"/>
        <v>0</v>
      </c>
      <c r="I152" s="922"/>
      <c r="J152" s="923"/>
      <c r="K152" s="420" t="e">
        <f>#N/A</f>
        <v>#N/A</v>
      </c>
      <c r="L152" s="418">
        <f t="shared" si="14"/>
        <v>0</v>
      </c>
    </row>
    <row r="153" spans="1:12" ht="11.25" customHeight="1" x14ac:dyDescent="0.2">
      <c r="A153" s="407" t="s">
        <v>31</v>
      </c>
      <c r="B153" s="922"/>
      <c r="C153" s="923"/>
      <c r="D153" s="922"/>
      <c r="E153" s="923"/>
      <c r="F153" s="922"/>
      <c r="G153" s="923"/>
      <c r="H153" s="423">
        <f t="shared" si="13"/>
        <v>0</v>
      </c>
      <c r="I153" s="922"/>
      <c r="J153" s="923"/>
      <c r="K153" s="423" t="e">
        <f>#N/A</f>
        <v>#N/A</v>
      </c>
      <c r="L153" s="411">
        <f t="shared" si="14"/>
        <v>0</v>
      </c>
    </row>
    <row r="154" spans="1:12" ht="11.25" customHeight="1" x14ac:dyDescent="0.2">
      <c r="A154" s="407" t="s">
        <v>32</v>
      </c>
      <c r="B154" s="911">
        <f>SUM(B155:C160)</f>
        <v>0</v>
      </c>
      <c r="C154" s="912"/>
      <c r="D154" s="911">
        <f>SUM(D155:E160)</f>
        <v>0</v>
      </c>
      <c r="E154" s="912"/>
      <c r="F154" s="911">
        <f>SUM(F155:G160)</f>
        <v>0</v>
      </c>
      <c r="G154" s="912"/>
      <c r="H154" s="423">
        <f t="shared" si="13"/>
        <v>0</v>
      </c>
      <c r="I154" s="911">
        <f>SUM(I155:J160)</f>
        <v>0</v>
      </c>
      <c r="J154" s="912"/>
      <c r="K154" s="423" t="e">
        <f>#N/A</f>
        <v>#N/A</v>
      </c>
      <c r="L154" s="411">
        <f t="shared" si="14"/>
        <v>0</v>
      </c>
    </row>
    <row r="155" spans="1:12" ht="11.25" customHeight="1" x14ac:dyDescent="0.2">
      <c r="A155" s="68" t="s">
        <v>33</v>
      </c>
      <c r="B155" s="922"/>
      <c r="C155" s="923"/>
      <c r="D155" s="922"/>
      <c r="E155" s="923"/>
      <c r="F155" s="922"/>
      <c r="G155" s="923"/>
      <c r="H155" s="420">
        <f t="shared" si="13"/>
        <v>0</v>
      </c>
      <c r="I155" s="922"/>
      <c r="J155" s="923"/>
      <c r="K155" s="420" t="e">
        <f>#N/A</f>
        <v>#N/A</v>
      </c>
      <c r="L155" s="418">
        <f t="shared" si="14"/>
        <v>0</v>
      </c>
    </row>
    <row r="156" spans="1:12" ht="11.25" customHeight="1" x14ac:dyDescent="0.2">
      <c r="A156" s="68" t="s">
        <v>34</v>
      </c>
      <c r="B156" s="922"/>
      <c r="C156" s="923"/>
      <c r="D156" s="922"/>
      <c r="E156" s="923"/>
      <c r="F156" s="922"/>
      <c r="G156" s="923"/>
      <c r="H156" s="420">
        <f t="shared" si="13"/>
        <v>0</v>
      </c>
      <c r="I156" s="922"/>
      <c r="J156" s="923"/>
      <c r="K156" s="420" t="e">
        <f>#N/A</f>
        <v>#N/A</v>
      </c>
      <c r="L156" s="418">
        <f t="shared" si="14"/>
        <v>0</v>
      </c>
    </row>
    <row r="157" spans="1:12" ht="11.25" customHeight="1" x14ac:dyDescent="0.2">
      <c r="A157" s="68" t="s">
        <v>35</v>
      </c>
      <c r="B157" s="922"/>
      <c r="C157" s="923"/>
      <c r="D157" s="922"/>
      <c r="E157" s="923"/>
      <c r="F157" s="922"/>
      <c r="G157" s="923"/>
      <c r="H157" s="420">
        <f t="shared" si="13"/>
        <v>0</v>
      </c>
      <c r="I157" s="922"/>
      <c r="J157" s="923"/>
      <c r="K157" s="420" t="e">
        <f>#N/A</f>
        <v>#N/A</v>
      </c>
      <c r="L157" s="418">
        <f t="shared" si="14"/>
        <v>0</v>
      </c>
    </row>
    <row r="158" spans="1:12" ht="11.25" customHeight="1" x14ac:dyDescent="0.2">
      <c r="A158" s="68" t="s">
        <v>36</v>
      </c>
      <c r="B158" s="922"/>
      <c r="C158" s="923"/>
      <c r="D158" s="922"/>
      <c r="E158" s="923"/>
      <c r="F158" s="922"/>
      <c r="G158" s="923"/>
      <c r="H158" s="420">
        <f t="shared" si="13"/>
        <v>0</v>
      </c>
      <c r="I158" s="922"/>
      <c r="J158" s="923"/>
      <c r="K158" s="420" t="e">
        <f>#N/A</f>
        <v>#N/A</v>
      </c>
      <c r="L158" s="418">
        <f t="shared" si="14"/>
        <v>0</v>
      </c>
    </row>
    <row r="159" spans="1:12" ht="11.25" customHeight="1" x14ac:dyDescent="0.2">
      <c r="A159" s="68" t="s">
        <v>37</v>
      </c>
      <c r="B159" s="922"/>
      <c r="C159" s="923"/>
      <c r="D159" s="922"/>
      <c r="E159" s="923"/>
      <c r="F159" s="922"/>
      <c r="G159" s="923"/>
      <c r="H159" s="420">
        <f t="shared" si="13"/>
        <v>0</v>
      </c>
      <c r="I159" s="922"/>
      <c r="J159" s="923"/>
      <c r="K159" s="420" t="e">
        <f>#N/A</f>
        <v>#N/A</v>
      </c>
      <c r="L159" s="418">
        <f t="shared" si="14"/>
        <v>0</v>
      </c>
    </row>
    <row r="160" spans="1:12" ht="11.25" customHeight="1" x14ac:dyDescent="0.2">
      <c r="A160" s="472" t="s">
        <v>38</v>
      </c>
      <c r="B160" s="922"/>
      <c r="C160" s="923"/>
      <c r="D160" s="922"/>
      <c r="E160" s="923"/>
      <c r="F160" s="922"/>
      <c r="G160" s="923"/>
      <c r="H160" s="420">
        <f t="shared" si="13"/>
        <v>0</v>
      </c>
      <c r="I160" s="922"/>
      <c r="J160" s="923"/>
      <c r="K160" s="420" t="e">
        <f>#N/A</f>
        <v>#N/A</v>
      </c>
      <c r="L160" s="418">
        <f t="shared" si="14"/>
        <v>0</v>
      </c>
    </row>
    <row r="161" spans="1:12" ht="11.25" customHeight="1" x14ac:dyDescent="0.2">
      <c r="A161" s="407" t="s">
        <v>39</v>
      </c>
      <c r="B161" s="911">
        <f>SUM(B162:C166)</f>
        <v>0</v>
      </c>
      <c r="C161" s="912"/>
      <c r="D161" s="911">
        <f>SUM(D162:E166)</f>
        <v>0</v>
      </c>
      <c r="E161" s="912"/>
      <c r="F161" s="911">
        <f>SUM(F162:G166)</f>
        <v>0</v>
      </c>
      <c r="G161" s="912"/>
      <c r="H161" s="423">
        <f t="shared" si="13"/>
        <v>0</v>
      </c>
      <c r="I161" s="911">
        <f>SUM(I162:J166)</f>
        <v>0</v>
      </c>
      <c r="J161" s="912"/>
      <c r="K161" s="423" t="e">
        <f>#N/A</f>
        <v>#N/A</v>
      </c>
      <c r="L161" s="411">
        <f t="shared" si="14"/>
        <v>0</v>
      </c>
    </row>
    <row r="162" spans="1:12" ht="11.25" customHeight="1" x14ac:dyDescent="0.2">
      <c r="A162" s="68" t="s">
        <v>40</v>
      </c>
      <c r="B162" s="922"/>
      <c r="C162" s="923"/>
      <c r="D162" s="922"/>
      <c r="E162" s="923"/>
      <c r="F162" s="922"/>
      <c r="G162" s="923"/>
      <c r="H162" s="420">
        <f t="shared" si="13"/>
        <v>0</v>
      </c>
      <c r="I162" s="922"/>
      <c r="J162" s="923"/>
      <c r="K162" s="420" t="e">
        <f>#N/A</f>
        <v>#N/A</v>
      </c>
      <c r="L162" s="418">
        <f t="shared" si="14"/>
        <v>0</v>
      </c>
    </row>
    <row r="163" spans="1:12" ht="11.25" customHeight="1" x14ac:dyDescent="0.2">
      <c r="A163" s="68" t="s">
        <v>41</v>
      </c>
      <c r="B163" s="922"/>
      <c r="C163" s="923"/>
      <c r="D163" s="922"/>
      <c r="E163" s="923"/>
      <c r="F163" s="922"/>
      <c r="G163" s="923"/>
      <c r="H163" s="420">
        <f t="shared" si="13"/>
        <v>0</v>
      </c>
      <c r="I163" s="922"/>
      <c r="J163" s="923"/>
      <c r="K163" s="420" t="e">
        <f>#N/A</f>
        <v>#N/A</v>
      </c>
      <c r="L163" s="418">
        <f t="shared" si="14"/>
        <v>0</v>
      </c>
    </row>
    <row r="164" spans="1:12" ht="11.25" customHeight="1" x14ac:dyDescent="0.2">
      <c r="A164" s="68" t="s">
        <v>42</v>
      </c>
      <c r="B164" s="922"/>
      <c r="C164" s="923"/>
      <c r="D164" s="922"/>
      <c r="E164" s="923"/>
      <c r="F164" s="922"/>
      <c r="G164" s="923"/>
      <c r="H164" s="420">
        <f t="shared" si="13"/>
        <v>0</v>
      </c>
      <c r="I164" s="922"/>
      <c r="J164" s="923"/>
      <c r="K164" s="420" t="e">
        <f>#N/A</f>
        <v>#N/A</v>
      </c>
      <c r="L164" s="418">
        <f t="shared" si="14"/>
        <v>0</v>
      </c>
    </row>
    <row r="165" spans="1:12" ht="24" customHeight="1" x14ac:dyDescent="0.2">
      <c r="A165" s="443" t="s">
        <v>486</v>
      </c>
      <c r="B165" s="930"/>
      <c r="C165" s="931"/>
      <c r="D165" s="930"/>
      <c r="E165" s="931"/>
      <c r="F165" s="930"/>
      <c r="G165" s="931"/>
      <c r="H165" s="444">
        <f t="shared" si="13"/>
        <v>0</v>
      </c>
      <c r="I165" s="930"/>
      <c r="J165" s="931"/>
      <c r="K165" s="444" t="e">
        <f>#N/A</f>
        <v>#N/A</v>
      </c>
      <c r="L165" s="445">
        <f t="shared" si="14"/>
        <v>0</v>
      </c>
    </row>
    <row r="166" spans="1:12" ht="11.25" customHeight="1" x14ac:dyDescent="0.2">
      <c r="A166" s="472" t="s">
        <v>57</v>
      </c>
      <c r="B166" s="922"/>
      <c r="C166" s="923"/>
      <c r="D166" s="922"/>
      <c r="E166" s="923"/>
      <c r="F166" s="922"/>
      <c r="G166" s="923"/>
      <c r="H166" s="420">
        <f t="shared" si="13"/>
        <v>0</v>
      </c>
      <c r="I166" s="922"/>
      <c r="J166" s="923"/>
      <c r="K166" s="420" t="e">
        <f>#N/A</f>
        <v>#N/A</v>
      </c>
      <c r="L166" s="418">
        <f t="shared" si="14"/>
        <v>0</v>
      </c>
    </row>
    <row r="167" spans="1:12" ht="11.25" customHeight="1" x14ac:dyDescent="0.2">
      <c r="A167" s="408" t="s">
        <v>43</v>
      </c>
      <c r="B167" s="898">
        <f>+B168+B171+B174+B175+B183</f>
        <v>0</v>
      </c>
      <c r="C167" s="899"/>
      <c r="D167" s="898">
        <f>+D168+D171+D174+D175+D183</f>
        <v>0</v>
      </c>
      <c r="E167" s="899"/>
      <c r="F167" s="898">
        <f>+F168+F171+F174+F175+F183</f>
        <v>0</v>
      </c>
      <c r="G167" s="899"/>
      <c r="H167" s="422">
        <f t="shared" si="13"/>
        <v>0</v>
      </c>
      <c r="I167" s="898">
        <f>+I168+I171+I174+I175+I183</f>
        <v>0</v>
      </c>
      <c r="J167" s="899"/>
      <c r="K167" s="422" t="e">
        <f>#N/A</f>
        <v>#N/A</v>
      </c>
      <c r="L167" s="416">
        <f t="shared" si="14"/>
        <v>0</v>
      </c>
    </row>
    <row r="168" spans="1:12" ht="11.25" customHeight="1" x14ac:dyDescent="0.2">
      <c r="A168" s="407" t="s">
        <v>44</v>
      </c>
      <c r="B168" s="911">
        <f>SUM(B169:C170)</f>
        <v>0</v>
      </c>
      <c r="C168" s="912"/>
      <c r="D168" s="911">
        <f>SUM(D169:E170)</f>
        <v>0</v>
      </c>
      <c r="E168" s="912"/>
      <c r="F168" s="911">
        <f>SUM(F169:G170)</f>
        <v>0</v>
      </c>
      <c r="G168" s="912"/>
      <c r="H168" s="423">
        <f t="shared" si="13"/>
        <v>0</v>
      </c>
      <c r="I168" s="911">
        <f>SUM(I169:J170)</f>
        <v>0</v>
      </c>
      <c r="J168" s="912"/>
      <c r="K168" s="423" t="e">
        <f>#N/A</f>
        <v>#N/A</v>
      </c>
      <c r="L168" s="411">
        <f t="shared" si="14"/>
        <v>0</v>
      </c>
    </row>
    <row r="169" spans="1:12" ht="11.25" customHeight="1" x14ac:dyDescent="0.2">
      <c r="A169" s="68" t="s">
        <v>45</v>
      </c>
      <c r="B169" s="922"/>
      <c r="C169" s="923"/>
      <c r="D169" s="922"/>
      <c r="E169" s="923"/>
      <c r="F169" s="922"/>
      <c r="G169" s="923"/>
      <c r="H169" s="420">
        <f t="shared" si="13"/>
        <v>0</v>
      </c>
      <c r="I169" s="922"/>
      <c r="J169" s="923"/>
      <c r="K169" s="420" t="e">
        <f>#N/A</f>
        <v>#N/A</v>
      </c>
      <c r="L169" s="418">
        <f t="shared" si="14"/>
        <v>0</v>
      </c>
    </row>
    <row r="170" spans="1:12" ht="11.25" customHeight="1" x14ac:dyDescent="0.2">
      <c r="A170" s="68" t="s">
        <v>46</v>
      </c>
      <c r="B170" s="922"/>
      <c r="C170" s="923"/>
      <c r="D170" s="922"/>
      <c r="E170" s="923"/>
      <c r="F170" s="922"/>
      <c r="G170" s="923"/>
      <c r="H170" s="420">
        <f t="shared" si="13"/>
        <v>0</v>
      </c>
      <c r="I170" s="922"/>
      <c r="J170" s="923"/>
      <c r="K170" s="420" t="e">
        <f>#N/A</f>
        <v>#N/A</v>
      </c>
      <c r="L170" s="418">
        <f t="shared" si="14"/>
        <v>0</v>
      </c>
    </row>
    <row r="171" spans="1:12" ht="11.25" customHeight="1" x14ac:dyDescent="0.2">
      <c r="A171" s="407" t="s">
        <v>47</v>
      </c>
      <c r="B171" s="911">
        <f>SUM(B172:C173)</f>
        <v>0</v>
      </c>
      <c r="C171" s="912"/>
      <c r="D171" s="911">
        <f>SUM(D172:E173)</f>
        <v>0</v>
      </c>
      <c r="E171" s="912"/>
      <c r="F171" s="911">
        <f>SUM(F172:G173)</f>
        <v>0</v>
      </c>
      <c r="G171" s="912"/>
      <c r="H171" s="423">
        <f t="shared" si="13"/>
        <v>0</v>
      </c>
      <c r="I171" s="911">
        <f>SUM(I172:J173)</f>
        <v>0</v>
      </c>
      <c r="J171" s="912"/>
      <c r="K171" s="423" t="e">
        <f>#N/A</f>
        <v>#N/A</v>
      </c>
      <c r="L171" s="411">
        <f t="shared" si="14"/>
        <v>0</v>
      </c>
    </row>
    <row r="172" spans="1:12" ht="11.25" customHeight="1" x14ac:dyDescent="0.2">
      <c r="A172" s="68" t="s">
        <v>48</v>
      </c>
      <c r="B172" s="922"/>
      <c r="C172" s="923"/>
      <c r="D172" s="922"/>
      <c r="E172" s="923"/>
      <c r="F172" s="922"/>
      <c r="G172" s="923"/>
      <c r="H172" s="420">
        <f t="shared" si="13"/>
        <v>0</v>
      </c>
      <c r="I172" s="922"/>
      <c r="J172" s="923"/>
      <c r="K172" s="420" t="e">
        <f>#N/A</f>
        <v>#N/A</v>
      </c>
      <c r="L172" s="418">
        <f t="shared" si="14"/>
        <v>0</v>
      </c>
    </row>
    <row r="173" spans="1:12" ht="11.25" customHeight="1" x14ac:dyDescent="0.2">
      <c r="A173" s="68" t="s">
        <v>49</v>
      </c>
      <c r="B173" s="922"/>
      <c r="C173" s="923"/>
      <c r="D173" s="922"/>
      <c r="E173" s="923"/>
      <c r="F173" s="922"/>
      <c r="G173" s="923"/>
      <c r="H173" s="420">
        <f t="shared" si="13"/>
        <v>0</v>
      </c>
      <c r="I173" s="922"/>
      <c r="J173" s="923"/>
      <c r="K173" s="420" t="e">
        <f>#N/A</f>
        <v>#N/A</v>
      </c>
      <c r="L173" s="418">
        <f t="shared" si="14"/>
        <v>0</v>
      </c>
    </row>
    <row r="174" spans="1:12" ht="11.25" customHeight="1" x14ac:dyDescent="0.2">
      <c r="A174" s="407" t="s">
        <v>50</v>
      </c>
      <c r="B174" s="943"/>
      <c r="C174" s="944"/>
      <c r="D174" s="943"/>
      <c r="E174" s="944"/>
      <c r="F174" s="943"/>
      <c r="G174" s="944"/>
      <c r="H174" s="423">
        <f t="shared" si="13"/>
        <v>0</v>
      </c>
      <c r="I174" s="943"/>
      <c r="J174" s="944"/>
      <c r="K174" s="423" t="e">
        <f>#N/A</f>
        <v>#N/A</v>
      </c>
      <c r="L174" s="411">
        <f t="shared" si="14"/>
        <v>0</v>
      </c>
    </row>
    <row r="175" spans="1:12" ht="11.25" customHeight="1" x14ac:dyDescent="0.2">
      <c r="A175" s="407" t="s">
        <v>51</v>
      </c>
      <c r="B175" s="911">
        <f>SUM(B176:C182)</f>
        <v>0</v>
      </c>
      <c r="C175" s="912"/>
      <c r="D175" s="911">
        <f>SUM(D176:E182)</f>
        <v>0</v>
      </c>
      <c r="E175" s="912"/>
      <c r="F175" s="911">
        <f>SUM(F176:G182)</f>
        <v>0</v>
      </c>
      <c r="G175" s="912"/>
      <c r="H175" s="423">
        <f t="shared" si="13"/>
        <v>0</v>
      </c>
      <c r="I175" s="911">
        <f>SUM(I176:J182)</f>
        <v>0</v>
      </c>
      <c r="J175" s="912"/>
      <c r="K175" s="423" t="e">
        <f>#N/A</f>
        <v>#N/A</v>
      </c>
      <c r="L175" s="411">
        <f t="shared" si="14"/>
        <v>0</v>
      </c>
    </row>
    <row r="176" spans="1:12" ht="11.25" customHeight="1" x14ac:dyDescent="0.2">
      <c r="A176" s="68" t="s">
        <v>33</v>
      </c>
      <c r="B176" s="922"/>
      <c r="C176" s="923"/>
      <c r="D176" s="922"/>
      <c r="E176" s="923"/>
      <c r="F176" s="922"/>
      <c r="G176" s="923"/>
      <c r="H176" s="420">
        <f t="shared" si="13"/>
        <v>0</v>
      </c>
      <c r="I176" s="922"/>
      <c r="J176" s="923"/>
      <c r="K176" s="420" t="e">
        <f>#N/A</f>
        <v>#N/A</v>
      </c>
      <c r="L176" s="418">
        <f t="shared" si="14"/>
        <v>0</v>
      </c>
    </row>
    <row r="177" spans="1:12" ht="11.25" customHeight="1" x14ac:dyDescent="0.2">
      <c r="A177" s="68" t="s">
        <v>34</v>
      </c>
      <c r="B177" s="922"/>
      <c r="C177" s="923"/>
      <c r="D177" s="922"/>
      <c r="E177" s="923"/>
      <c r="F177" s="922"/>
      <c r="G177" s="923"/>
      <c r="H177" s="420">
        <f t="shared" si="13"/>
        <v>0</v>
      </c>
      <c r="I177" s="922"/>
      <c r="J177" s="923"/>
      <c r="K177" s="420" t="e">
        <f>#N/A</f>
        <v>#N/A</v>
      </c>
      <c r="L177" s="418">
        <f t="shared" si="14"/>
        <v>0</v>
      </c>
    </row>
    <row r="178" spans="1:12" ht="11.25" customHeight="1" x14ac:dyDescent="0.2">
      <c r="A178" s="68" t="s">
        <v>35</v>
      </c>
      <c r="B178" s="922"/>
      <c r="C178" s="923"/>
      <c r="D178" s="922"/>
      <c r="E178" s="923"/>
      <c r="F178" s="922"/>
      <c r="G178" s="923"/>
      <c r="H178" s="420">
        <f t="shared" si="13"/>
        <v>0</v>
      </c>
      <c r="I178" s="922"/>
      <c r="J178" s="923"/>
      <c r="K178" s="420" t="e">
        <f>#N/A</f>
        <v>#N/A</v>
      </c>
      <c r="L178" s="418">
        <f t="shared" si="14"/>
        <v>0</v>
      </c>
    </row>
    <row r="179" spans="1:12" ht="11.25" customHeight="1" x14ac:dyDescent="0.2">
      <c r="A179" s="68" t="s">
        <v>36</v>
      </c>
      <c r="B179" s="922"/>
      <c r="C179" s="923"/>
      <c r="D179" s="922"/>
      <c r="E179" s="923"/>
      <c r="F179" s="922"/>
      <c r="G179" s="923"/>
      <c r="H179" s="420">
        <f t="shared" si="13"/>
        <v>0</v>
      </c>
      <c r="I179" s="922"/>
      <c r="J179" s="923"/>
      <c r="K179" s="420" t="e">
        <f>#N/A</f>
        <v>#N/A</v>
      </c>
      <c r="L179" s="418">
        <f t="shared" si="14"/>
        <v>0</v>
      </c>
    </row>
    <row r="180" spans="1:12" ht="11.25" customHeight="1" x14ac:dyDescent="0.2">
      <c r="A180" s="70" t="s">
        <v>52</v>
      </c>
      <c r="B180" s="922"/>
      <c r="C180" s="923"/>
      <c r="D180" s="922"/>
      <c r="E180" s="923"/>
      <c r="F180" s="922"/>
      <c r="G180" s="923"/>
      <c r="H180" s="420">
        <f t="shared" si="13"/>
        <v>0</v>
      </c>
      <c r="I180" s="922"/>
      <c r="J180" s="923"/>
      <c r="K180" s="420" t="e">
        <f>#N/A</f>
        <v>#N/A</v>
      </c>
      <c r="L180" s="418">
        <f t="shared" si="14"/>
        <v>0</v>
      </c>
    </row>
    <row r="181" spans="1:12" ht="11.25" customHeight="1" x14ac:dyDescent="0.2">
      <c r="A181" s="70" t="s">
        <v>37</v>
      </c>
      <c r="B181" s="922"/>
      <c r="C181" s="923"/>
      <c r="D181" s="922"/>
      <c r="E181" s="923"/>
      <c r="F181" s="922"/>
      <c r="G181" s="923"/>
      <c r="H181" s="420">
        <f t="shared" si="13"/>
        <v>0</v>
      </c>
      <c r="I181" s="922"/>
      <c r="J181" s="923"/>
      <c r="K181" s="420" t="e">
        <f>#N/A</f>
        <v>#N/A</v>
      </c>
      <c r="L181" s="418">
        <f t="shared" si="14"/>
        <v>0</v>
      </c>
    </row>
    <row r="182" spans="1:12" ht="11.25" customHeight="1" x14ac:dyDescent="0.2">
      <c r="A182" s="70" t="s">
        <v>38</v>
      </c>
      <c r="B182" s="922"/>
      <c r="C182" s="923"/>
      <c r="D182" s="922"/>
      <c r="E182" s="923"/>
      <c r="F182" s="922"/>
      <c r="G182" s="923"/>
      <c r="H182" s="420">
        <f t="shared" si="13"/>
        <v>0</v>
      </c>
      <c r="I182" s="922"/>
      <c r="J182" s="923"/>
      <c r="K182" s="420" t="e">
        <f>#N/A</f>
        <v>#N/A</v>
      </c>
      <c r="L182" s="418">
        <f t="shared" si="14"/>
        <v>0</v>
      </c>
    </row>
    <row r="183" spans="1:12" ht="11.25" customHeight="1" x14ac:dyDescent="0.2">
      <c r="A183" s="407" t="s">
        <v>53</v>
      </c>
      <c r="B183" s="911">
        <f>SUM(B184:C186)</f>
        <v>0</v>
      </c>
      <c r="C183" s="912"/>
      <c r="D183" s="911">
        <f>SUM(D184:E186)</f>
        <v>0</v>
      </c>
      <c r="E183" s="912"/>
      <c r="F183" s="911">
        <f>SUM(F184:G186)</f>
        <v>0</v>
      </c>
      <c r="G183" s="912"/>
      <c r="H183" s="423">
        <f t="shared" si="13"/>
        <v>0</v>
      </c>
      <c r="I183" s="911">
        <f>SUM(I184:J186)</f>
        <v>0</v>
      </c>
      <c r="J183" s="912"/>
      <c r="K183" s="423" t="e">
        <f>#N/A</f>
        <v>#N/A</v>
      </c>
      <c r="L183" s="411">
        <f t="shared" si="14"/>
        <v>0</v>
      </c>
    </row>
    <row r="184" spans="1:12" ht="11.25" customHeight="1" x14ac:dyDescent="0.2">
      <c r="A184" s="68" t="s">
        <v>54</v>
      </c>
      <c r="B184" s="922"/>
      <c r="C184" s="923"/>
      <c r="D184" s="922"/>
      <c r="E184" s="923"/>
      <c r="F184" s="922"/>
      <c r="G184" s="923"/>
      <c r="H184" s="420">
        <f t="shared" si="13"/>
        <v>0</v>
      </c>
      <c r="I184" s="922"/>
      <c r="J184" s="923"/>
      <c r="K184" s="420" t="e">
        <f>#N/A</f>
        <v>#N/A</v>
      </c>
      <c r="L184" s="418">
        <f t="shared" si="14"/>
        <v>0</v>
      </c>
    </row>
    <row r="185" spans="1:12" ht="11.25" customHeight="1" x14ac:dyDescent="0.2">
      <c r="A185" s="71" t="s">
        <v>55</v>
      </c>
      <c r="B185" s="922"/>
      <c r="C185" s="923"/>
      <c r="D185" s="922"/>
      <c r="E185" s="923"/>
      <c r="F185" s="922"/>
      <c r="G185" s="923"/>
      <c r="H185" s="420">
        <f t="shared" si="13"/>
        <v>0</v>
      </c>
      <c r="I185" s="922"/>
      <c r="J185" s="923"/>
      <c r="K185" s="420" t="e">
        <f>#N/A</f>
        <v>#N/A</v>
      </c>
      <c r="L185" s="418">
        <f t="shared" si="14"/>
        <v>0</v>
      </c>
    </row>
    <row r="186" spans="1:12" ht="15" customHeight="1" x14ac:dyDescent="0.2">
      <c r="A186" s="72" t="s">
        <v>56</v>
      </c>
      <c r="B186" s="941"/>
      <c r="C186" s="942"/>
      <c r="D186" s="941"/>
      <c r="E186" s="942"/>
      <c r="F186" s="941"/>
      <c r="G186" s="942"/>
      <c r="H186" s="434">
        <f t="shared" si="13"/>
        <v>0</v>
      </c>
      <c r="I186" s="941"/>
      <c r="J186" s="942"/>
      <c r="K186" s="434" t="e">
        <f>#N/A</f>
        <v>#N/A</v>
      </c>
      <c r="L186" s="442">
        <f t="shared" si="14"/>
        <v>0</v>
      </c>
    </row>
    <row r="187" spans="1:12" ht="11.25" customHeight="1" x14ac:dyDescent="0.2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1:12" ht="11.25" customHeight="1" x14ac:dyDescent="0.2">
      <c r="A188" s="903" t="s">
        <v>872</v>
      </c>
      <c r="B188" s="895" t="s">
        <v>845</v>
      </c>
      <c r="C188" s="895" t="s">
        <v>289</v>
      </c>
      <c r="D188" s="981" t="s">
        <v>176</v>
      </c>
      <c r="E188" s="982"/>
      <c r="F188" s="885" t="s">
        <v>179</v>
      </c>
      <c r="G188" s="893" t="s">
        <v>177</v>
      </c>
      <c r="H188" s="894"/>
      <c r="I188" s="885" t="s">
        <v>179</v>
      </c>
      <c r="J188" s="895" t="s">
        <v>714</v>
      </c>
      <c r="K188" s="887" t="s">
        <v>434</v>
      </c>
      <c r="L188" s="888"/>
    </row>
    <row r="189" spans="1:12" ht="26.25" customHeight="1" x14ac:dyDescent="0.2">
      <c r="A189" s="904"/>
      <c r="B189" s="896"/>
      <c r="C189" s="896"/>
      <c r="D189" s="895" t="s">
        <v>117</v>
      </c>
      <c r="E189" s="344" t="s">
        <v>877</v>
      </c>
      <c r="F189" s="886"/>
      <c r="G189" s="895" t="s">
        <v>117</v>
      </c>
      <c r="H189" s="344" t="s">
        <v>877</v>
      </c>
      <c r="I189" s="886"/>
      <c r="J189" s="896"/>
      <c r="K189" s="889"/>
      <c r="L189" s="890"/>
    </row>
    <row r="190" spans="1:12" ht="11.25" customHeight="1" x14ac:dyDescent="0.2">
      <c r="A190" s="905"/>
      <c r="B190" s="350" t="s">
        <v>180</v>
      </c>
      <c r="C190" s="350" t="s">
        <v>181</v>
      </c>
      <c r="D190" s="897"/>
      <c r="E190" s="350" t="s">
        <v>280</v>
      </c>
      <c r="F190" s="351" t="s">
        <v>878</v>
      </c>
      <c r="G190" s="897"/>
      <c r="H190" s="347" t="s">
        <v>183</v>
      </c>
      <c r="I190" s="351" t="s">
        <v>879</v>
      </c>
      <c r="J190" s="347" t="s">
        <v>442</v>
      </c>
      <c r="K190" s="891" t="s">
        <v>443</v>
      </c>
      <c r="L190" s="892"/>
    </row>
    <row r="191" spans="1:12" ht="11.25" customHeight="1" x14ac:dyDescent="0.2">
      <c r="A191" s="430" t="s">
        <v>100</v>
      </c>
      <c r="B191" s="436">
        <f>+B192+B196</f>
        <v>0</v>
      </c>
      <c r="C191" s="436" t="e">
        <f>#N/A</f>
        <v>#N/A</v>
      </c>
      <c r="D191" s="436" t="e">
        <f>#N/A</f>
        <v>#N/A</v>
      </c>
      <c r="E191" s="436" t="e">
        <f>#N/A</f>
        <v>#N/A</v>
      </c>
      <c r="F191" s="451" t="e">
        <f>#N/A</f>
        <v>#N/A</v>
      </c>
      <c r="G191" s="436" t="e">
        <f>#N/A</f>
        <v>#N/A</v>
      </c>
      <c r="H191" s="436" t="e">
        <f>#N/A</f>
        <v>#N/A</v>
      </c>
      <c r="I191" s="451" t="e">
        <f>#N/A</f>
        <v>#N/A</v>
      </c>
      <c r="J191" s="436" t="e">
        <f>#N/A</f>
        <v>#N/A</v>
      </c>
      <c r="K191" s="939">
        <f>+K192+K196</f>
        <v>0</v>
      </c>
      <c r="L191" s="940"/>
    </row>
    <row r="192" spans="1:12" ht="11.25" customHeight="1" x14ac:dyDescent="0.2">
      <c r="A192" s="426" t="s">
        <v>90</v>
      </c>
      <c r="B192" s="411">
        <f>SUM(B193:B195)</f>
        <v>0</v>
      </c>
      <c r="C192" s="411" t="e">
        <f>#N/A</f>
        <v>#N/A</v>
      </c>
      <c r="D192" s="411" t="e">
        <f>#N/A</f>
        <v>#N/A</v>
      </c>
      <c r="E192" s="411" t="e">
        <f>#N/A</f>
        <v>#N/A</v>
      </c>
      <c r="F192" s="411" t="e">
        <f>#N/A</f>
        <v>#N/A</v>
      </c>
      <c r="G192" s="411" t="e">
        <f>#N/A</f>
        <v>#N/A</v>
      </c>
      <c r="H192" s="411" t="e">
        <f>#N/A</f>
        <v>#N/A</v>
      </c>
      <c r="I192" s="411" t="e">
        <f>#N/A</f>
        <v>#N/A</v>
      </c>
      <c r="J192" s="411" t="e">
        <f>#N/A</f>
        <v>#N/A</v>
      </c>
      <c r="K192" s="938">
        <f>SUM(K193:K195)</f>
        <v>0</v>
      </c>
      <c r="L192" s="938"/>
    </row>
    <row r="193" spans="1:12" ht="11.25" customHeight="1" x14ac:dyDescent="0.2">
      <c r="A193" s="97" t="s">
        <v>91</v>
      </c>
      <c r="B193" s="462"/>
      <c r="C193" s="454"/>
      <c r="D193" s="462"/>
      <c r="E193" s="454"/>
      <c r="F193" s="433" t="e">
        <f>#N/A</f>
        <v>#N/A</v>
      </c>
      <c r="G193" s="454"/>
      <c r="H193" s="462"/>
      <c r="I193" s="418" t="e">
        <f>#N/A</f>
        <v>#N/A</v>
      </c>
      <c r="J193" s="454"/>
      <c r="K193" s="909"/>
      <c r="L193" s="910"/>
    </row>
    <row r="194" spans="1:12" ht="11.25" customHeight="1" x14ac:dyDescent="0.2">
      <c r="A194" s="97" t="s">
        <v>92</v>
      </c>
      <c r="B194" s="462"/>
      <c r="C194" s="454"/>
      <c r="D194" s="462"/>
      <c r="E194" s="454"/>
      <c r="F194" s="433" t="e">
        <f>#N/A</f>
        <v>#N/A</v>
      </c>
      <c r="G194" s="454"/>
      <c r="H194" s="462"/>
      <c r="I194" s="418" t="e">
        <f>#N/A</f>
        <v>#N/A</v>
      </c>
      <c r="J194" s="454"/>
      <c r="K194" s="909"/>
      <c r="L194" s="910"/>
    </row>
    <row r="195" spans="1:12" ht="11.25" customHeight="1" x14ac:dyDescent="0.2">
      <c r="A195" s="97" t="s">
        <v>93</v>
      </c>
      <c r="B195" s="462"/>
      <c r="C195" s="454"/>
      <c r="D195" s="462"/>
      <c r="E195" s="454"/>
      <c r="F195" s="433" t="e">
        <f>#N/A</f>
        <v>#N/A</v>
      </c>
      <c r="G195" s="454"/>
      <c r="H195" s="462"/>
      <c r="I195" s="418" t="e">
        <f>#N/A</f>
        <v>#N/A</v>
      </c>
      <c r="J195" s="454"/>
      <c r="K195" s="909"/>
      <c r="L195" s="910"/>
    </row>
    <row r="196" spans="1:12" ht="11.25" customHeight="1" x14ac:dyDescent="0.2">
      <c r="A196" s="426" t="s">
        <v>94</v>
      </c>
      <c r="B196" s="411">
        <f>SUM(B197:B199)</f>
        <v>0</v>
      </c>
      <c r="C196" s="411">
        <f>SUM(C197:C199)</f>
        <v>0</v>
      </c>
      <c r="D196" s="411">
        <f>SUM(D197:D199)</f>
        <v>0</v>
      </c>
      <c r="E196" s="411">
        <f>SUM(E197:E199)</f>
        <v>0</v>
      </c>
      <c r="F196" s="411" t="e">
        <f>#N/A</f>
        <v>#N/A</v>
      </c>
      <c r="G196" s="411">
        <f>SUM(G197:G199)</f>
        <v>0</v>
      </c>
      <c r="H196" s="411">
        <f>SUM(H197:H199)</f>
        <v>0</v>
      </c>
      <c r="I196" s="411" t="e">
        <f>#N/A</f>
        <v>#N/A</v>
      </c>
      <c r="J196" s="411">
        <f>SUM(J197:J199)</f>
        <v>0</v>
      </c>
      <c r="K196" s="938">
        <f>SUM(K197:K199)</f>
        <v>0</v>
      </c>
      <c r="L196" s="938"/>
    </row>
    <row r="197" spans="1:12" ht="11.25" customHeight="1" x14ac:dyDescent="0.2">
      <c r="A197" s="97" t="s">
        <v>95</v>
      </c>
      <c r="B197" s="462"/>
      <c r="C197" s="454"/>
      <c r="D197" s="462"/>
      <c r="E197" s="454"/>
      <c r="F197" s="433" t="e">
        <f>#N/A</f>
        <v>#N/A</v>
      </c>
      <c r="G197" s="454"/>
      <c r="H197" s="462"/>
      <c r="I197" s="418" t="e">
        <f>#N/A</f>
        <v>#N/A</v>
      </c>
      <c r="J197" s="454"/>
      <c r="K197" s="909"/>
      <c r="L197" s="910"/>
    </row>
    <row r="198" spans="1:12" ht="11.25" customHeight="1" x14ac:dyDescent="0.2">
      <c r="A198" s="97" t="s">
        <v>96</v>
      </c>
      <c r="B198" s="462"/>
      <c r="C198" s="454"/>
      <c r="D198" s="462"/>
      <c r="E198" s="454"/>
      <c r="F198" s="433" t="e">
        <f>#N/A</f>
        <v>#N/A</v>
      </c>
      <c r="G198" s="454"/>
      <c r="H198" s="462"/>
      <c r="I198" s="418" t="e">
        <f>#N/A</f>
        <v>#N/A</v>
      </c>
      <c r="J198" s="454"/>
      <c r="K198" s="909"/>
      <c r="L198" s="910"/>
    </row>
    <row r="199" spans="1:12" ht="11.25" customHeight="1" x14ac:dyDescent="0.2">
      <c r="A199" s="381" t="s">
        <v>97</v>
      </c>
      <c r="B199" s="463"/>
      <c r="C199" s="464"/>
      <c r="D199" s="463"/>
      <c r="E199" s="464"/>
      <c r="F199" s="452" t="e">
        <f>#N/A</f>
        <v>#N/A</v>
      </c>
      <c r="G199" s="464"/>
      <c r="H199" s="463"/>
      <c r="I199" s="442" t="e">
        <f>#N/A</f>
        <v>#N/A</v>
      </c>
      <c r="J199" s="464"/>
      <c r="K199" s="936"/>
      <c r="L199" s="937"/>
    </row>
  </sheetData>
  <sheetProtection password="C236" sheet="1" formatColumns="0" selectLockedCells="1"/>
  <dataConsolidate/>
  <mergeCells count="632">
    <mergeCell ref="M105:M106"/>
    <mergeCell ref="D188:E188"/>
    <mergeCell ref="G188:H188"/>
    <mergeCell ref="J188:J189"/>
    <mergeCell ref="D125:E125"/>
    <mergeCell ref="F125:G125"/>
    <mergeCell ref="I125:J125"/>
    <mergeCell ref="K117:L117"/>
    <mergeCell ref="F188:F189"/>
    <mergeCell ref="G189:G190"/>
    <mergeCell ref="A3:L3"/>
    <mergeCell ref="F12:G12"/>
    <mergeCell ref="A10:A12"/>
    <mergeCell ref="B10:C12"/>
    <mergeCell ref="L10:L11"/>
    <mergeCell ref="D84:E84"/>
    <mergeCell ref="D10:E11"/>
    <mergeCell ref="B83:C83"/>
    <mergeCell ref="F83:G83"/>
    <mergeCell ref="I83:J83"/>
    <mergeCell ref="B87:C87"/>
    <mergeCell ref="D85:E85"/>
    <mergeCell ref="D87:E87"/>
    <mergeCell ref="B75:C75"/>
    <mergeCell ref="B80:C80"/>
    <mergeCell ref="A4:K4"/>
    <mergeCell ref="F11:G11"/>
    <mergeCell ref="A5:K5"/>
    <mergeCell ref="A6:K6"/>
    <mergeCell ref="F85:G85"/>
    <mergeCell ref="F88:G88"/>
    <mergeCell ref="B90:B92"/>
    <mergeCell ref="D91:D93"/>
    <mergeCell ref="C90:C92"/>
    <mergeCell ref="E91:E92"/>
    <mergeCell ref="D75:E75"/>
    <mergeCell ref="D83:E83"/>
    <mergeCell ref="B84:C84"/>
    <mergeCell ref="B86:C86"/>
    <mergeCell ref="B88:C88"/>
    <mergeCell ref="D88:E88"/>
    <mergeCell ref="F10:K10"/>
    <mergeCell ref="I11:J11"/>
    <mergeCell ref="I12:J12"/>
    <mergeCell ref="I84:J84"/>
    <mergeCell ref="F84:G84"/>
    <mergeCell ref="D12:E12"/>
    <mergeCell ref="F86:G86"/>
    <mergeCell ref="F75:G75"/>
    <mergeCell ref="I75:J75"/>
    <mergeCell ref="B123:C124"/>
    <mergeCell ref="D123:E124"/>
    <mergeCell ref="F123:K123"/>
    <mergeCell ref="F124:G124"/>
    <mergeCell ref="I124:J124"/>
    <mergeCell ref="A119:K119"/>
    <mergeCell ref="A121:C121"/>
    <mergeCell ref="B85:C85"/>
    <mergeCell ref="I85:J85"/>
    <mergeCell ref="B77:C77"/>
    <mergeCell ref="D77:E77"/>
    <mergeCell ref="F77:G77"/>
    <mergeCell ref="B126:C126"/>
    <mergeCell ref="D126:E126"/>
    <mergeCell ref="F126:G126"/>
    <mergeCell ref="I126:J126"/>
    <mergeCell ref="F80:G80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9:C169"/>
    <mergeCell ref="D169:E169"/>
    <mergeCell ref="F169:G169"/>
    <mergeCell ref="I169:J169"/>
    <mergeCell ref="B170:C170"/>
    <mergeCell ref="D170:E170"/>
    <mergeCell ref="F170:G170"/>
    <mergeCell ref="I170:J170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81:C181"/>
    <mergeCell ref="D181:E181"/>
    <mergeCell ref="F181:G181"/>
    <mergeCell ref="I181:J181"/>
    <mergeCell ref="B182:C182"/>
    <mergeCell ref="D182:E182"/>
    <mergeCell ref="F182:G182"/>
    <mergeCell ref="I182:J182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85:C185"/>
    <mergeCell ref="D185:E185"/>
    <mergeCell ref="F185:G185"/>
    <mergeCell ref="I185:J185"/>
    <mergeCell ref="B186:C186"/>
    <mergeCell ref="D186:E186"/>
    <mergeCell ref="F186:G186"/>
    <mergeCell ref="I186:J186"/>
    <mergeCell ref="K199:L199"/>
    <mergeCell ref="K192:L192"/>
    <mergeCell ref="K191:L191"/>
    <mergeCell ref="K193:L193"/>
    <mergeCell ref="K194:L194"/>
    <mergeCell ref="K195:L195"/>
    <mergeCell ref="K196:L196"/>
    <mergeCell ref="K197:L197"/>
    <mergeCell ref="K198:L198"/>
    <mergeCell ref="D13:E13"/>
    <mergeCell ref="B16:C16"/>
    <mergeCell ref="B15:C15"/>
    <mergeCell ref="B14:C14"/>
    <mergeCell ref="B13:C13"/>
    <mergeCell ref="D14:E14"/>
    <mergeCell ref="D15:E15"/>
    <mergeCell ref="D16:E16"/>
    <mergeCell ref="F13:G13"/>
    <mergeCell ref="F14:G14"/>
    <mergeCell ref="F15:G15"/>
    <mergeCell ref="F16:G16"/>
    <mergeCell ref="I13:J13"/>
    <mergeCell ref="I14:J14"/>
    <mergeCell ref="I15:J15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3:C23"/>
    <mergeCell ref="D23:E23"/>
    <mergeCell ref="F23:G23"/>
    <mergeCell ref="I23:J23"/>
    <mergeCell ref="F21:G21"/>
    <mergeCell ref="I21:J21"/>
    <mergeCell ref="B31:C31"/>
    <mergeCell ref="D31:E31"/>
    <mergeCell ref="F31:G31"/>
    <mergeCell ref="I31:J31"/>
    <mergeCell ref="B35:C35"/>
    <mergeCell ref="D35:E35"/>
    <mergeCell ref="F35:G35"/>
    <mergeCell ref="I35:J35"/>
    <mergeCell ref="B32:C32"/>
    <mergeCell ref="D32:E32"/>
    <mergeCell ref="F40:G40"/>
    <mergeCell ref="I40:J40"/>
    <mergeCell ref="B41:C41"/>
    <mergeCell ref="D41:E41"/>
    <mergeCell ref="F41:G41"/>
    <mergeCell ref="I41:J41"/>
    <mergeCell ref="F48:G48"/>
    <mergeCell ref="I48:J48"/>
    <mergeCell ref="B55:C55"/>
    <mergeCell ref="D55:E55"/>
    <mergeCell ref="F55:G55"/>
    <mergeCell ref="I55:J55"/>
    <mergeCell ref="B50:C50"/>
    <mergeCell ref="D50:E50"/>
    <mergeCell ref="F50:G50"/>
    <mergeCell ref="I50:J50"/>
    <mergeCell ref="B61:C61"/>
    <mergeCell ref="D61:E61"/>
    <mergeCell ref="F61:G61"/>
    <mergeCell ref="I61:J61"/>
    <mergeCell ref="B59:C59"/>
    <mergeCell ref="D59:E59"/>
    <mergeCell ref="B60:C60"/>
    <mergeCell ref="D60:E60"/>
    <mergeCell ref="F60:G60"/>
    <mergeCell ref="I60:J60"/>
    <mergeCell ref="B70:C70"/>
    <mergeCell ref="D70:E70"/>
    <mergeCell ref="F70:G70"/>
    <mergeCell ref="I70:J70"/>
    <mergeCell ref="B63:C63"/>
    <mergeCell ref="D63:E63"/>
    <mergeCell ref="F63:G63"/>
    <mergeCell ref="I63:J63"/>
    <mergeCell ref="B65:C65"/>
    <mergeCell ref="D65:E65"/>
    <mergeCell ref="I74:J74"/>
    <mergeCell ref="F74:G74"/>
    <mergeCell ref="D74:E74"/>
    <mergeCell ref="B74:C74"/>
    <mergeCell ref="B20:C20"/>
    <mergeCell ref="D20:E20"/>
    <mergeCell ref="F20:G20"/>
    <mergeCell ref="I20:J20"/>
    <mergeCell ref="B21:C21"/>
    <mergeCell ref="D21:E21"/>
    <mergeCell ref="B22:C22"/>
    <mergeCell ref="D22:E22"/>
    <mergeCell ref="F22:G22"/>
    <mergeCell ref="I22:J22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2:C42"/>
    <mergeCell ref="D42:E42"/>
    <mergeCell ref="F42:G42"/>
    <mergeCell ref="I42:J42"/>
    <mergeCell ref="B40:C40"/>
    <mergeCell ref="D40:E40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9:C49"/>
    <mergeCell ref="D49:E49"/>
    <mergeCell ref="F49:G49"/>
    <mergeCell ref="I49:J49"/>
    <mergeCell ref="B48:C48"/>
    <mergeCell ref="D48:E48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6:C56"/>
    <mergeCell ref="D56:E56"/>
    <mergeCell ref="F56:G56"/>
    <mergeCell ref="I56:J56"/>
    <mergeCell ref="I54:J54"/>
    <mergeCell ref="F54:G54"/>
    <mergeCell ref="B57:C57"/>
    <mergeCell ref="D57:E57"/>
    <mergeCell ref="F57:G57"/>
    <mergeCell ref="I57:J57"/>
    <mergeCell ref="F59:G59"/>
    <mergeCell ref="I59:J59"/>
    <mergeCell ref="B58:C58"/>
    <mergeCell ref="D58:E58"/>
    <mergeCell ref="F58:G58"/>
    <mergeCell ref="I58:J58"/>
    <mergeCell ref="B62:C62"/>
    <mergeCell ref="D62:E62"/>
    <mergeCell ref="F62:G62"/>
    <mergeCell ref="I62:J62"/>
    <mergeCell ref="B64:C64"/>
    <mergeCell ref="D64:E64"/>
    <mergeCell ref="F64:G64"/>
    <mergeCell ref="I64:J64"/>
    <mergeCell ref="F65:G65"/>
    <mergeCell ref="I65:J65"/>
    <mergeCell ref="I69:J69"/>
    <mergeCell ref="B66:C66"/>
    <mergeCell ref="D66:E66"/>
    <mergeCell ref="F66:G66"/>
    <mergeCell ref="I66:J66"/>
    <mergeCell ref="B67:C67"/>
    <mergeCell ref="D67:E67"/>
    <mergeCell ref="F67:G67"/>
    <mergeCell ref="I67:J67"/>
    <mergeCell ref="D72:E72"/>
    <mergeCell ref="F72:G72"/>
    <mergeCell ref="I72:J72"/>
    <mergeCell ref="B68:C68"/>
    <mergeCell ref="D68:E68"/>
    <mergeCell ref="F68:G68"/>
    <mergeCell ref="I68:J68"/>
    <mergeCell ref="B69:C69"/>
    <mergeCell ref="D69:E69"/>
    <mergeCell ref="F69:G69"/>
    <mergeCell ref="I77:J77"/>
    <mergeCell ref="B78:C78"/>
    <mergeCell ref="D78:E78"/>
    <mergeCell ref="F78:G78"/>
    <mergeCell ref="I78:J78"/>
    <mergeCell ref="B71:C71"/>
    <mergeCell ref="D71:E71"/>
    <mergeCell ref="F71:G71"/>
    <mergeCell ref="I71:J71"/>
    <mergeCell ref="B72:C72"/>
    <mergeCell ref="B79:C79"/>
    <mergeCell ref="D79:E79"/>
    <mergeCell ref="F79:G79"/>
    <mergeCell ref="I79:J79"/>
    <mergeCell ref="B82:C82"/>
    <mergeCell ref="D82:E82"/>
    <mergeCell ref="F82:G82"/>
    <mergeCell ref="I82:J82"/>
    <mergeCell ref="D80:E80"/>
    <mergeCell ref="I80:J80"/>
    <mergeCell ref="B81:C81"/>
    <mergeCell ref="D81:E81"/>
    <mergeCell ref="F81:G81"/>
    <mergeCell ref="I87:J87"/>
    <mergeCell ref="I88:J88"/>
    <mergeCell ref="I81:J81"/>
    <mergeCell ref="I86:J86"/>
    <mergeCell ref="F87:G87"/>
    <mergeCell ref="D86:E86"/>
    <mergeCell ref="D54:E54"/>
    <mergeCell ref="B54:C54"/>
    <mergeCell ref="B76:C76"/>
    <mergeCell ref="D76:E76"/>
    <mergeCell ref="F76:G76"/>
    <mergeCell ref="I76:J76"/>
    <mergeCell ref="B73:C73"/>
    <mergeCell ref="D73:E73"/>
    <mergeCell ref="F73:G73"/>
    <mergeCell ref="I73:J73"/>
    <mergeCell ref="K99:L99"/>
    <mergeCell ref="K96:L96"/>
    <mergeCell ref="K95:L95"/>
    <mergeCell ref="K94:L94"/>
    <mergeCell ref="K97:L97"/>
    <mergeCell ref="K98:L98"/>
    <mergeCell ref="K100:L100"/>
    <mergeCell ref="K111:L111"/>
    <mergeCell ref="K102:L102"/>
    <mergeCell ref="K103:L103"/>
    <mergeCell ref="K104:L104"/>
    <mergeCell ref="K110:L110"/>
    <mergeCell ref="K105:L105"/>
    <mergeCell ref="K106:L106"/>
    <mergeCell ref="K109:L109"/>
    <mergeCell ref="K107:L107"/>
    <mergeCell ref="K116:L116"/>
    <mergeCell ref="K118:L118"/>
    <mergeCell ref="K112:L112"/>
    <mergeCell ref="K114:L114"/>
    <mergeCell ref="K115:L115"/>
    <mergeCell ref="K113:L113"/>
    <mergeCell ref="I188:I189"/>
    <mergeCell ref="K190:L190"/>
    <mergeCell ref="K188:L189"/>
    <mergeCell ref="K101:L101"/>
    <mergeCell ref="K108:L108"/>
    <mergeCell ref="A7:L7"/>
    <mergeCell ref="A188:A190"/>
    <mergeCell ref="C188:C189"/>
    <mergeCell ref="B188:B189"/>
    <mergeCell ref="D189:D190"/>
    <mergeCell ref="H91:H92"/>
    <mergeCell ref="I90:I92"/>
    <mergeCell ref="K90:L92"/>
    <mergeCell ref="K93:L93"/>
    <mergeCell ref="D90:E90"/>
    <mergeCell ref="G90:H90"/>
    <mergeCell ref="J90:J92"/>
    <mergeCell ref="G91:G93"/>
  </mergeCells>
  <phoneticPr fontId="4" type="noConversion"/>
  <printOptions horizontalCentered="1" vertic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rowBreaks count="4" manualBreakCount="4">
    <brk id="53" max="16383" man="1"/>
    <brk id="89" max="16383" man="1"/>
    <brk id="122" max="16383" man="1"/>
    <brk id="1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187"/>
  <sheetViews>
    <sheetView showGridLines="0" zoomScaleNormal="100" workbookViewId="0">
      <selection activeCell="A3" sqref="A3:M3"/>
    </sheetView>
  </sheetViews>
  <sheetFormatPr defaultColWidth="7.85546875" defaultRowHeight="11.25" customHeight="1" x14ac:dyDescent="0.2"/>
  <cols>
    <col min="1" max="1" width="46.7109375" style="82" customWidth="1"/>
    <col min="2" max="3" width="13.5703125" style="82" bestFit="1" customWidth="1"/>
    <col min="4" max="4" width="12.42578125" style="82" bestFit="1" customWidth="1"/>
    <col min="5" max="5" width="12.7109375" style="82" customWidth="1"/>
    <col min="6" max="6" width="9.7109375" style="82" customWidth="1"/>
    <col min="7" max="7" width="13.5703125" style="82" bestFit="1" customWidth="1"/>
    <col min="8" max="8" width="12.42578125" style="82" bestFit="1" customWidth="1"/>
    <col min="9" max="9" width="12.7109375" style="82" customWidth="1"/>
    <col min="10" max="10" width="9.7109375" style="82" customWidth="1"/>
    <col min="11" max="11" width="13.5703125" style="82" bestFit="1" customWidth="1"/>
    <col min="12" max="12" width="16.42578125" style="82" customWidth="1"/>
    <col min="13" max="13" width="14.28515625" style="82" customWidth="1"/>
    <col min="14" max="14" width="5.7109375" style="83" customWidth="1"/>
    <col min="15" max="16" width="15.42578125" style="83" customWidth="1"/>
    <col min="17" max="17" width="22" style="83" customWidth="1"/>
    <col min="18" max="18" width="13.42578125" style="83" customWidth="1"/>
    <col min="19" max="16384" width="7.85546875" style="83"/>
  </cols>
  <sheetData>
    <row r="1" spans="1:13" ht="15.75" x14ac:dyDescent="0.25">
      <c r="A1" s="79" t="s">
        <v>125</v>
      </c>
    </row>
    <row r="2" spans="1:13" ht="11.25" customHeight="1" x14ac:dyDescent="0.2">
      <c r="A2" s="62"/>
    </row>
    <row r="3" spans="1:13" ht="12.75" x14ac:dyDescent="0.2">
      <c r="A3" s="984" t="s">
        <v>1041</v>
      </c>
      <c r="B3" s="984"/>
      <c r="C3" s="984"/>
      <c r="D3" s="984"/>
      <c r="E3" s="984"/>
      <c r="F3" s="984"/>
      <c r="G3" s="984"/>
      <c r="H3" s="984"/>
      <c r="I3" s="984"/>
      <c r="J3" s="984"/>
      <c r="K3" s="984"/>
      <c r="L3" s="984"/>
      <c r="M3" s="984"/>
    </row>
    <row r="4" spans="1:13" ht="12.75" x14ac:dyDescent="0.2">
      <c r="A4" s="985" t="s">
        <v>109</v>
      </c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5"/>
    </row>
    <row r="5" spans="1:13" ht="12.75" x14ac:dyDescent="0.2">
      <c r="A5" s="986" t="s">
        <v>186</v>
      </c>
      <c r="B5" s="986"/>
      <c r="C5" s="986"/>
      <c r="D5" s="986"/>
      <c r="E5" s="986"/>
      <c r="F5" s="986"/>
      <c r="G5" s="986"/>
      <c r="H5" s="986"/>
      <c r="I5" s="986"/>
      <c r="J5" s="986"/>
      <c r="K5" s="986"/>
      <c r="L5" s="986"/>
      <c r="M5" s="986"/>
    </row>
    <row r="6" spans="1:13" ht="12.75" x14ac:dyDescent="0.2">
      <c r="A6" s="987" t="s">
        <v>111</v>
      </c>
      <c r="B6" s="987"/>
      <c r="C6" s="987"/>
      <c r="D6" s="987"/>
      <c r="E6" s="987"/>
      <c r="F6" s="987"/>
      <c r="G6" s="987"/>
      <c r="H6" s="987"/>
      <c r="I6" s="987"/>
      <c r="J6" s="987"/>
      <c r="K6" s="987"/>
      <c r="L6" s="987"/>
      <c r="M6" s="987"/>
    </row>
    <row r="7" spans="1:13" ht="12.75" x14ac:dyDescent="0.2">
      <c r="A7" s="984" t="s">
        <v>1057</v>
      </c>
      <c r="B7" s="984"/>
      <c r="C7" s="984"/>
      <c r="D7" s="984"/>
      <c r="E7" s="984"/>
      <c r="F7" s="984"/>
      <c r="G7" s="984"/>
      <c r="H7" s="984"/>
      <c r="I7" s="984"/>
      <c r="J7" s="984"/>
      <c r="K7" s="984"/>
      <c r="L7" s="984"/>
      <c r="M7" s="984"/>
    </row>
    <row r="8" spans="1:13" ht="12.75" x14ac:dyDescent="0.2">
      <c r="A8" s="988"/>
      <c r="B8" s="988"/>
      <c r="C8" s="988"/>
      <c r="D8" s="988"/>
      <c r="E8" s="988"/>
      <c r="F8" s="988"/>
      <c r="G8" s="988"/>
      <c r="H8" s="988"/>
      <c r="I8" s="988"/>
      <c r="J8" s="988"/>
      <c r="K8" s="988"/>
      <c r="L8" s="988"/>
      <c r="M8" s="83"/>
    </row>
    <row r="9" spans="1:13" ht="12.75" x14ac:dyDescent="0.2">
      <c r="A9" s="65" t="s">
        <v>456</v>
      </c>
      <c r="B9" s="84"/>
      <c r="C9" s="83"/>
      <c r="D9" s="83"/>
      <c r="E9" s="85"/>
      <c r="F9" s="85"/>
      <c r="G9" s="85"/>
      <c r="H9" s="85"/>
      <c r="I9" s="83"/>
      <c r="J9" s="83"/>
      <c r="K9" s="83"/>
      <c r="L9" s="67" t="s">
        <v>542</v>
      </c>
    </row>
    <row r="10" spans="1:13" ht="18" customHeight="1" x14ac:dyDescent="0.2">
      <c r="A10" s="989" t="s">
        <v>187</v>
      </c>
      <c r="B10" s="707" t="s">
        <v>175</v>
      </c>
      <c r="C10" s="707" t="s">
        <v>175</v>
      </c>
      <c r="D10" s="999" t="s">
        <v>176</v>
      </c>
      <c r="E10" s="1000"/>
      <c r="F10" s="1001"/>
      <c r="G10" s="885" t="s">
        <v>179</v>
      </c>
      <c r="H10" s="993" t="s">
        <v>177</v>
      </c>
      <c r="I10" s="994"/>
      <c r="J10" s="995"/>
      <c r="K10" s="885" t="s">
        <v>179</v>
      </c>
      <c r="L10" s="996" t="s">
        <v>881</v>
      </c>
      <c r="M10" s="83"/>
    </row>
    <row r="11" spans="1:13" ht="26.25" customHeight="1" x14ac:dyDescent="0.2">
      <c r="A11" s="990"/>
      <c r="B11" s="708" t="s">
        <v>115</v>
      </c>
      <c r="C11" s="708" t="s">
        <v>116</v>
      </c>
      <c r="D11" s="1002" t="s">
        <v>117</v>
      </c>
      <c r="E11" s="707" t="s">
        <v>119</v>
      </c>
      <c r="F11" s="707" t="s">
        <v>118</v>
      </c>
      <c r="G11" s="886"/>
      <c r="H11" s="1002" t="s">
        <v>117</v>
      </c>
      <c r="I11" s="707" t="s">
        <v>119</v>
      </c>
      <c r="J11" s="707" t="s">
        <v>118</v>
      </c>
      <c r="K11" s="886"/>
      <c r="L11" s="997"/>
      <c r="M11" s="83"/>
    </row>
    <row r="12" spans="1:13" s="64" customFormat="1" ht="24" customHeight="1" x14ac:dyDescent="0.2">
      <c r="A12" s="991"/>
      <c r="B12" s="352"/>
      <c r="C12" s="353" t="s">
        <v>120</v>
      </c>
      <c r="D12" s="1003"/>
      <c r="E12" s="353" t="s">
        <v>121</v>
      </c>
      <c r="F12" s="353" t="s">
        <v>62</v>
      </c>
      <c r="G12" s="91" t="s">
        <v>364</v>
      </c>
      <c r="H12" s="1003"/>
      <c r="I12" s="353" t="s">
        <v>180</v>
      </c>
      <c r="J12" s="353" t="s">
        <v>882</v>
      </c>
      <c r="K12" s="91" t="s">
        <v>880</v>
      </c>
      <c r="L12" s="998"/>
    </row>
    <row r="13" spans="1:13" s="64" customFormat="1" ht="12.75" x14ac:dyDescent="0.2">
      <c r="A13" s="480" t="s">
        <v>264</v>
      </c>
      <c r="B13" s="482">
        <f>+B14+B18+B22+B26+B39+B44+B49+B53+B59+B65+B73+B79+B88+B92+B97+B102+B106+B110+B117+B122+B131+B134+B141+B148+B152+B158+B165+B170+B179+B180</f>
        <v>21500000</v>
      </c>
      <c r="C13" s="482">
        <f>+C14+C18+C22+C26+C39+C44+C49+C53+C59+C65+C73+C79+C88+C92+C97+C102+C106+C110+C117+C122+C131+C134+C141+C148+C152+C158+C165+C170+C179+C180</f>
        <v>21737625.999999996</v>
      </c>
      <c r="D13" s="482">
        <f>+D14+D18+D22+D26+D39+D44+D49+D53+D59+D65+D73+D79+D88+D92+D97+D102+D106+D110+D117+D122+D131+D134+D141+D148+D152+D158+D165+D170+D179+D180</f>
        <v>3727522.6700000004</v>
      </c>
      <c r="E13" s="482">
        <f>+E14+E18+E22+E26+E39+E44+E49+E53+E59+E65+E73+E79+E88+E92+E97+E102+E106+E110+E117+E122+E131+E134+E141+E148+E152+E158+E165+E170+E179+E180</f>
        <v>7828526.5300000003</v>
      </c>
      <c r="F13" s="482">
        <f>IF(E$182="",0,IF(E$182=0,0,E13/E$182))</f>
        <v>1</v>
      </c>
      <c r="G13" s="482">
        <f>+C13-E13</f>
        <v>13909099.469999995</v>
      </c>
      <c r="H13" s="482">
        <f>+H14+H18+H22+H26+H39+H44+H49+H53+H59+H65+H73+H79+H88+H92+H97+H102+H106+H110+H117+H122+H131+H134+H141+H148+H152+H158+H165+H170+H179+H180</f>
        <v>2938144.9</v>
      </c>
      <c r="I13" s="482">
        <f>+I14+I18+I22+I26+I39+I44+I49+I53+I59+I65+I73+I79+I88+I92+I97+I102+I106+I110+I117+I122+I131+I134+I141+I148+I152+I158+I165+I170+I179+I180</f>
        <v>5837419.5900000008</v>
      </c>
      <c r="J13" s="482">
        <f>IF(I182="",0,IF(I182=0,0,I13/I$182))</f>
        <v>1</v>
      </c>
      <c r="K13" s="482">
        <f>+C13-I13</f>
        <v>15900206.409999996</v>
      </c>
      <c r="L13" s="482" t="e">
        <f>#N/A</f>
        <v>#N/A</v>
      </c>
    </row>
    <row r="14" spans="1:13" s="64" customFormat="1" ht="12.75" x14ac:dyDescent="0.2">
      <c r="A14" s="478" t="s">
        <v>355</v>
      </c>
      <c r="B14" s="411">
        <f>SUM(B15:B17)</f>
        <v>609351</v>
      </c>
      <c r="C14" s="411">
        <f>SUM(C15:C17)</f>
        <v>609351</v>
      </c>
      <c r="D14" s="411">
        <f>SUM(D15:D17)</f>
        <v>0</v>
      </c>
      <c r="E14" s="411">
        <f>SUM(E15:E17)</f>
        <v>0</v>
      </c>
      <c r="F14" s="411">
        <f t="shared" ref="F14:F77" si="0">IF(E$182="",0,IF(E$182=0,0,E14/E$182))</f>
        <v>0</v>
      </c>
      <c r="G14" s="411">
        <f t="shared" ref="G14:G77" si="1">+C14-E14</f>
        <v>609351</v>
      </c>
      <c r="H14" s="411">
        <f>SUM(H15:H17)</f>
        <v>0</v>
      </c>
      <c r="I14" s="411">
        <f>SUM(I15:I17)</f>
        <v>0</v>
      </c>
      <c r="J14" s="411">
        <f t="shared" ref="J14:J77" si="2">IF(I183="",0,IF(I183=0,0,I14/I$182))</f>
        <v>0</v>
      </c>
      <c r="K14" s="411">
        <f t="shared" ref="K14:K77" si="3">+C14-I14</f>
        <v>609351</v>
      </c>
      <c r="L14" s="411">
        <f>SUM(L15:L17)</f>
        <v>0</v>
      </c>
    </row>
    <row r="15" spans="1:13" ht="12.75" x14ac:dyDescent="0.2">
      <c r="A15" s="96" t="s">
        <v>543</v>
      </c>
      <c r="B15" s="713">
        <v>609351</v>
      </c>
      <c r="C15" s="714">
        <v>609351</v>
      </c>
      <c r="D15" s="714"/>
      <c r="E15" s="714"/>
      <c r="F15" s="484">
        <f t="shared" si="0"/>
        <v>0</v>
      </c>
      <c r="G15" s="484">
        <f t="shared" si="1"/>
        <v>609351</v>
      </c>
      <c r="H15" s="714"/>
      <c r="I15" s="714"/>
      <c r="J15" s="487">
        <f t="shared" si="2"/>
        <v>0</v>
      </c>
      <c r="K15" s="487">
        <f t="shared" si="3"/>
        <v>609351</v>
      </c>
      <c r="L15" s="714"/>
      <c r="M15" s="83"/>
    </row>
    <row r="16" spans="1:13" ht="12.75" x14ac:dyDescent="0.2">
      <c r="A16" s="96" t="s">
        <v>544</v>
      </c>
      <c r="B16" s="713"/>
      <c r="C16" s="714"/>
      <c r="D16" s="714"/>
      <c r="E16" s="714"/>
      <c r="F16" s="484">
        <f t="shared" si="0"/>
        <v>0</v>
      </c>
      <c r="G16" s="484">
        <f t="shared" si="1"/>
        <v>0</v>
      </c>
      <c r="H16" s="714"/>
      <c r="I16" s="714"/>
      <c r="J16" s="487">
        <f t="shared" si="2"/>
        <v>0</v>
      </c>
      <c r="K16" s="487">
        <f t="shared" si="3"/>
        <v>0</v>
      </c>
      <c r="L16" s="714"/>
      <c r="M16" s="83"/>
    </row>
    <row r="17" spans="1:15" ht="12.75" x14ac:dyDescent="0.2">
      <c r="A17" s="96" t="s">
        <v>545</v>
      </c>
      <c r="B17" s="713"/>
      <c r="C17" s="714"/>
      <c r="D17" s="714"/>
      <c r="E17" s="714"/>
      <c r="F17" s="484">
        <f t="shared" si="0"/>
        <v>0</v>
      </c>
      <c r="G17" s="484">
        <f t="shared" si="1"/>
        <v>0</v>
      </c>
      <c r="H17" s="714"/>
      <c r="I17" s="714"/>
      <c r="J17" s="484">
        <f t="shared" si="2"/>
        <v>0</v>
      </c>
      <c r="K17" s="487">
        <f t="shared" si="3"/>
        <v>0</v>
      </c>
      <c r="L17" s="714"/>
      <c r="M17" s="84"/>
    </row>
    <row r="18" spans="1:15" ht="12.75" x14ac:dyDescent="0.2">
      <c r="A18" s="478" t="s">
        <v>356</v>
      </c>
      <c r="B18" s="411">
        <f>SUM(B19:B21)</f>
        <v>0</v>
      </c>
      <c r="C18" s="411">
        <f>SUM(C19:C21)</f>
        <v>0</v>
      </c>
      <c r="D18" s="411">
        <f>SUM(D19:D21)</f>
        <v>0</v>
      </c>
      <c r="E18" s="411">
        <f>SUM(E19:E21)</f>
        <v>0</v>
      </c>
      <c r="F18" s="411">
        <f t="shared" si="0"/>
        <v>0</v>
      </c>
      <c r="G18" s="411">
        <f t="shared" si="1"/>
        <v>0</v>
      </c>
      <c r="H18" s="411">
        <f>SUM(H19:H21)</f>
        <v>0</v>
      </c>
      <c r="I18" s="411">
        <f>SUM(I19:I21)</f>
        <v>0</v>
      </c>
      <c r="J18" s="411">
        <f t="shared" si="2"/>
        <v>0</v>
      </c>
      <c r="K18" s="411">
        <f t="shared" si="3"/>
        <v>0</v>
      </c>
      <c r="L18" s="411">
        <f>SUM(L19:L21)</f>
        <v>0</v>
      </c>
      <c r="M18" s="84"/>
      <c r="O18" s="983"/>
    </row>
    <row r="19" spans="1:15" ht="12.75" x14ac:dyDescent="0.2">
      <c r="A19" s="96" t="s">
        <v>546</v>
      </c>
      <c r="B19" s="714"/>
      <c r="C19" s="714"/>
      <c r="D19" s="714"/>
      <c r="E19" s="714"/>
      <c r="F19" s="484">
        <f t="shared" si="0"/>
        <v>0</v>
      </c>
      <c r="G19" s="484">
        <f t="shared" si="1"/>
        <v>0</v>
      </c>
      <c r="H19" s="714"/>
      <c r="I19" s="714"/>
      <c r="J19" s="484">
        <f t="shared" si="2"/>
        <v>0</v>
      </c>
      <c r="K19" s="487">
        <f t="shared" si="3"/>
        <v>0</v>
      </c>
      <c r="L19" s="714"/>
      <c r="M19" s="84"/>
      <c r="O19" s="983"/>
    </row>
    <row r="20" spans="1:15" ht="12.75" x14ac:dyDescent="0.2">
      <c r="A20" s="96" t="s">
        <v>547</v>
      </c>
      <c r="B20" s="714"/>
      <c r="C20" s="714"/>
      <c r="D20" s="714"/>
      <c r="E20" s="714"/>
      <c r="F20" s="484">
        <f t="shared" si="0"/>
        <v>0</v>
      </c>
      <c r="G20" s="484">
        <f t="shared" si="1"/>
        <v>0</v>
      </c>
      <c r="H20" s="714"/>
      <c r="I20" s="714"/>
      <c r="J20" s="484">
        <f t="shared" si="2"/>
        <v>0</v>
      </c>
      <c r="K20" s="487">
        <f t="shared" si="3"/>
        <v>0</v>
      </c>
      <c r="L20" s="714"/>
      <c r="M20" s="84"/>
      <c r="O20" s="983"/>
    </row>
    <row r="21" spans="1:15" ht="12.75" x14ac:dyDescent="0.2">
      <c r="A21" s="96" t="s">
        <v>545</v>
      </c>
      <c r="B21" s="714"/>
      <c r="C21" s="714"/>
      <c r="D21" s="714"/>
      <c r="E21" s="714"/>
      <c r="F21" s="484">
        <f t="shared" si="0"/>
        <v>0</v>
      </c>
      <c r="G21" s="484">
        <f t="shared" si="1"/>
        <v>0</v>
      </c>
      <c r="H21" s="714"/>
      <c r="I21" s="714"/>
      <c r="J21" s="484">
        <f t="shared" si="2"/>
        <v>0</v>
      </c>
      <c r="K21" s="487">
        <f t="shared" si="3"/>
        <v>0</v>
      </c>
      <c r="L21" s="714"/>
      <c r="M21" s="84"/>
    </row>
    <row r="22" spans="1:15" ht="12.75" x14ac:dyDescent="0.2">
      <c r="A22" s="478" t="s">
        <v>357</v>
      </c>
      <c r="B22" s="411">
        <f>SUM(B23:B25)</f>
        <v>0</v>
      </c>
      <c r="C22" s="411">
        <f>SUM(C23:C25)</f>
        <v>0</v>
      </c>
      <c r="D22" s="411">
        <f>SUM(D23:D25)</f>
        <v>0</v>
      </c>
      <c r="E22" s="411">
        <f>SUM(E23:E25)</f>
        <v>0</v>
      </c>
      <c r="F22" s="411">
        <f t="shared" si="0"/>
        <v>0</v>
      </c>
      <c r="G22" s="411">
        <f t="shared" si="1"/>
        <v>0</v>
      </c>
      <c r="H22" s="411">
        <f>SUM(H23:H25)</f>
        <v>0</v>
      </c>
      <c r="I22" s="411">
        <f>SUM(I23:I25)</f>
        <v>0</v>
      </c>
      <c r="J22" s="411">
        <f t="shared" si="2"/>
        <v>0</v>
      </c>
      <c r="K22" s="411">
        <f t="shared" si="3"/>
        <v>0</v>
      </c>
      <c r="L22" s="411">
        <f>SUM(L23:L25)</f>
        <v>0</v>
      </c>
      <c r="M22" s="84"/>
    </row>
    <row r="23" spans="1:15" ht="12.75" x14ac:dyDescent="0.2">
      <c r="A23" s="96" t="s">
        <v>548</v>
      </c>
      <c r="B23" s="714"/>
      <c r="C23" s="714"/>
      <c r="D23" s="714"/>
      <c r="E23" s="714"/>
      <c r="F23" s="484">
        <f t="shared" si="0"/>
        <v>0</v>
      </c>
      <c r="G23" s="484">
        <f t="shared" si="1"/>
        <v>0</v>
      </c>
      <c r="H23" s="714"/>
      <c r="I23" s="714"/>
      <c r="J23" s="484">
        <f t="shared" si="2"/>
        <v>0</v>
      </c>
      <c r="K23" s="487">
        <f t="shared" si="3"/>
        <v>0</v>
      </c>
      <c r="L23" s="714"/>
      <c r="M23" s="84"/>
    </row>
    <row r="24" spans="1:15" ht="12.75" x14ac:dyDescent="0.2">
      <c r="A24" s="96" t="s">
        <v>549</v>
      </c>
      <c r="B24" s="714"/>
      <c r="C24" s="714"/>
      <c r="D24" s="714"/>
      <c r="E24" s="714"/>
      <c r="F24" s="484">
        <f t="shared" si="0"/>
        <v>0</v>
      </c>
      <c r="G24" s="484">
        <f t="shared" si="1"/>
        <v>0</v>
      </c>
      <c r="H24" s="714"/>
      <c r="I24" s="714"/>
      <c r="J24" s="484">
        <f t="shared" si="2"/>
        <v>0</v>
      </c>
      <c r="K24" s="487">
        <f t="shared" si="3"/>
        <v>0</v>
      </c>
      <c r="L24" s="714"/>
      <c r="M24" s="84"/>
    </row>
    <row r="25" spans="1:15" ht="12.75" x14ac:dyDescent="0.2">
      <c r="A25" s="96" t="s">
        <v>545</v>
      </c>
      <c r="B25" s="714"/>
      <c r="C25" s="714"/>
      <c r="D25" s="714"/>
      <c r="E25" s="714"/>
      <c r="F25" s="484">
        <f t="shared" si="0"/>
        <v>0</v>
      </c>
      <c r="G25" s="484">
        <f t="shared" si="1"/>
        <v>0</v>
      </c>
      <c r="H25" s="714"/>
      <c r="I25" s="714"/>
      <c r="J25" s="484">
        <f t="shared" si="2"/>
        <v>0</v>
      </c>
      <c r="K25" s="487">
        <f t="shared" si="3"/>
        <v>0</v>
      </c>
      <c r="L25" s="714"/>
      <c r="M25" s="84"/>
    </row>
    <row r="26" spans="1:15" ht="12.75" x14ac:dyDescent="0.2">
      <c r="A26" s="478" t="s">
        <v>365</v>
      </c>
      <c r="B26" s="481">
        <f>SUM(B27:B38)</f>
        <v>2505899</v>
      </c>
      <c r="C26" s="481">
        <f>SUM(C27:C38)</f>
        <v>2930401.2799999998</v>
      </c>
      <c r="D26" s="481">
        <f>SUM(D27:D38)</f>
        <v>731554.2300000001</v>
      </c>
      <c r="E26" s="481">
        <f>SUM(E27:E38)</f>
        <v>1612409.6799999997</v>
      </c>
      <c r="F26" s="481">
        <f t="shared" si="0"/>
        <v>0.20596592140564665</v>
      </c>
      <c r="G26" s="481">
        <f t="shared" si="1"/>
        <v>1317991.6000000001</v>
      </c>
      <c r="H26" s="481">
        <f>SUM(H27:H38)</f>
        <v>576020.11</v>
      </c>
      <c r="I26" s="481">
        <f>SUM(I27:I38)</f>
        <v>1078266.99</v>
      </c>
      <c r="J26" s="481">
        <f t="shared" si="2"/>
        <v>0</v>
      </c>
      <c r="K26" s="481">
        <f t="shared" si="3"/>
        <v>1852134.2899999998</v>
      </c>
      <c r="L26" s="481">
        <f>SUM(L27:L38)</f>
        <v>534142.68999999994</v>
      </c>
      <c r="M26" s="84"/>
    </row>
    <row r="27" spans="1:15" ht="12.75" x14ac:dyDescent="0.2">
      <c r="A27" s="96" t="s">
        <v>550</v>
      </c>
      <c r="B27" s="714"/>
      <c r="C27" s="714"/>
      <c r="D27" s="714"/>
      <c r="E27" s="714"/>
      <c r="F27" s="484">
        <f t="shared" si="0"/>
        <v>0</v>
      </c>
      <c r="G27" s="484">
        <f t="shared" si="1"/>
        <v>0</v>
      </c>
      <c r="H27" s="714"/>
      <c r="I27" s="714"/>
      <c r="J27" s="484">
        <f t="shared" si="2"/>
        <v>0</v>
      </c>
      <c r="K27" s="487">
        <f t="shared" si="3"/>
        <v>0</v>
      </c>
      <c r="L27" s="714"/>
      <c r="M27" s="84"/>
    </row>
    <row r="28" spans="1:15" ht="12.75" x14ac:dyDescent="0.2">
      <c r="A28" s="96" t="s">
        <v>551</v>
      </c>
      <c r="B28" s="714">
        <v>1654660</v>
      </c>
      <c r="C28" s="714">
        <v>2300419.2799999998</v>
      </c>
      <c r="D28" s="714">
        <v>636618.79</v>
      </c>
      <c r="E28" s="714">
        <v>1403845.63</v>
      </c>
      <c r="F28" s="484">
        <f t="shared" si="0"/>
        <v>0.179324375362371</v>
      </c>
      <c r="G28" s="484">
        <f t="shared" si="1"/>
        <v>896573.64999999991</v>
      </c>
      <c r="H28" s="714">
        <v>481084.67</v>
      </c>
      <c r="I28" s="714">
        <v>869702.94</v>
      </c>
      <c r="J28" s="484">
        <f t="shared" si="2"/>
        <v>0</v>
      </c>
      <c r="K28" s="487">
        <f t="shared" si="3"/>
        <v>1430716.3399999999</v>
      </c>
      <c r="L28" s="714">
        <v>534142.68999999994</v>
      </c>
      <c r="M28" s="84"/>
    </row>
    <row r="29" spans="1:15" ht="12.75" x14ac:dyDescent="0.2">
      <c r="A29" s="96" t="s">
        <v>552</v>
      </c>
      <c r="B29" s="714">
        <v>526908</v>
      </c>
      <c r="C29" s="714">
        <v>385645</v>
      </c>
      <c r="D29" s="714">
        <v>38883.9</v>
      </c>
      <c r="E29" s="714">
        <v>106367.13</v>
      </c>
      <c r="F29" s="484">
        <f t="shared" si="0"/>
        <v>1.3587120078393604E-2</v>
      </c>
      <c r="G29" s="484">
        <f t="shared" si="1"/>
        <v>279277.87</v>
      </c>
      <c r="H29" s="714">
        <v>38883.9</v>
      </c>
      <c r="I29" s="714">
        <v>106367.13</v>
      </c>
      <c r="J29" s="484">
        <f t="shared" si="2"/>
        <v>0</v>
      </c>
      <c r="K29" s="487">
        <f t="shared" si="3"/>
        <v>279277.87</v>
      </c>
      <c r="L29" s="714">
        <v>0</v>
      </c>
      <c r="M29" s="84"/>
    </row>
    <row r="30" spans="1:15" ht="12.75" x14ac:dyDescent="0.2">
      <c r="A30" s="96" t="s">
        <v>553</v>
      </c>
      <c r="B30" s="714">
        <v>129951</v>
      </c>
      <c r="C30" s="714">
        <v>39957</v>
      </c>
      <c r="D30" s="714">
        <v>500</v>
      </c>
      <c r="E30" s="714">
        <v>1820</v>
      </c>
      <c r="F30" s="484">
        <f t="shared" si="0"/>
        <v>2.3248308516621963E-4</v>
      </c>
      <c r="G30" s="484">
        <f t="shared" si="1"/>
        <v>38137</v>
      </c>
      <c r="H30" s="714">
        <v>500</v>
      </c>
      <c r="I30" s="714">
        <v>1820</v>
      </c>
      <c r="J30" s="484">
        <f t="shared" si="2"/>
        <v>0</v>
      </c>
      <c r="K30" s="487">
        <f t="shared" si="3"/>
        <v>38137</v>
      </c>
      <c r="L30" s="714">
        <v>0</v>
      </c>
      <c r="M30" s="84"/>
    </row>
    <row r="31" spans="1:15" ht="12.75" x14ac:dyDescent="0.2">
      <c r="A31" s="96" t="s">
        <v>554</v>
      </c>
      <c r="B31" s="714"/>
      <c r="C31" s="714"/>
      <c r="D31" s="714"/>
      <c r="E31" s="714"/>
      <c r="F31" s="484">
        <f t="shared" si="0"/>
        <v>0</v>
      </c>
      <c r="G31" s="484">
        <f t="shared" si="1"/>
        <v>0</v>
      </c>
      <c r="H31" s="714"/>
      <c r="I31" s="714"/>
      <c r="J31" s="484">
        <f t="shared" si="2"/>
        <v>0</v>
      </c>
      <c r="K31" s="487">
        <f t="shared" si="3"/>
        <v>0</v>
      </c>
      <c r="L31" s="714"/>
      <c r="M31" s="84"/>
    </row>
    <row r="32" spans="1:15" ht="12.75" x14ac:dyDescent="0.2">
      <c r="A32" s="96" t="s">
        <v>555</v>
      </c>
      <c r="B32" s="714"/>
      <c r="C32" s="714"/>
      <c r="D32" s="714"/>
      <c r="E32" s="714"/>
      <c r="F32" s="484">
        <f t="shared" si="0"/>
        <v>0</v>
      </c>
      <c r="G32" s="484">
        <f t="shared" si="1"/>
        <v>0</v>
      </c>
      <c r="H32" s="714"/>
      <c r="I32" s="714"/>
      <c r="J32" s="484">
        <f t="shared" si="2"/>
        <v>0</v>
      </c>
      <c r="K32" s="487">
        <f t="shared" si="3"/>
        <v>0</v>
      </c>
      <c r="L32" s="714"/>
      <c r="M32" s="84"/>
    </row>
    <row r="33" spans="1:13" ht="12.75" x14ac:dyDescent="0.2">
      <c r="A33" s="96" t="s">
        <v>556</v>
      </c>
      <c r="B33" s="714"/>
      <c r="C33" s="714"/>
      <c r="D33" s="714"/>
      <c r="E33" s="714"/>
      <c r="F33" s="484">
        <f t="shared" si="0"/>
        <v>0</v>
      </c>
      <c r="G33" s="484">
        <f t="shared" si="1"/>
        <v>0</v>
      </c>
      <c r="H33" s="714"/>
      <c r="I33" s="714"/>
      <c r="J33" s="484">
        <f t="shared" si="2"/>
        <v>0</v>
      </c>
      <c r="K33" s="487">
        <f t="shared" si="3"/>
        <v>0</v>
      </c>
      <c r="L33" s="714"/>
      <c r="M33" s="84"/>
    </row>
    <row r="34" spans="1:13" ht="12.75" x14ac:dyDescent="0.2">
      <c r="A34" s="96" t="s">
        <v>557</v>
      </c>
      <c r="B34" s="714"/>
      <c r="C34" s="714"/>
      <c r="D34" s="714"/>
      <c r="E34" s="714"/>
      <c r="F34" s="484">
        <f t="shared" si="0"/>
        <v>0</v>
      </c>
      <c r="G34" s="484">
        <f t="shared" si="1"/>
        <v>0</v>
      </c>
      <c r="H34" s="714"/>
      <c r="I34" s="714"/>
      <c r="J34" s="484">
        <f t="shared" si="2"/>
        <v>0</v>
      </c>
      <c r="K34" s="487">
        <f t="shared" si="3"/>
        <v>0</v>
      </c>
      <c r="L34" s="714"/>
      <c r="M34" s="84"/>
    </row>
    <row r="35" spans="1:13" ht="12.75" x14ac:dyDescent="0.2">
      <c r="A35" s="96" t="s">
        <v>558</v>
      </c>
      <c r="B35" s="714"/>
      <c r="C35" s="714"/>
      <c r="D35" s="714"/>
      <c r="E35" s="714"/>
      <c r="F35" s="484">
        <f t="shared" si="0"/>
        <v>0</v>
      </c>
      <c r="G35" s="484">
        <f t="shared" si="1"/>
        <v>0</v>
      </c>
      <c r="H35" s="714"/>
      <c r="I35" s="714"/>
      <c r="J35" s="484">
        <f t="shared" si="2"/>
        <v>0</v>
      </c>
      <c r="K35" s="487">
        <f t="shared" si="3"/>
        <v>0</v>
      </c>
      <c r="L35" s="714"/>
      <c r="M35" s="84"/>
    </row>
    <row r="36" spans="1:13" ht="12.75" x14ac:dyDescent="0.2">
      <c r="A36" s="96" t="s">
        <v>559</v>
      </c>
      <c r="B36" s="714"/>
      <c r="C36" s="714"/>
      <c r="D36" s="714"/>
      <c r="E36" s="714"/>
      <c r="F36" s="484">
        <f t="shared" si="0"/>
        <v>0</v>
      </c>
      <c r="G36" s="484">
        <f t="shared" si="1"/>
        <v>0</v>
      </c>
      <c r="H36" s="714"/>
      <c r="I36" s="714"/>
      <c r="J36" s="484">
        <f t="shared" si="2"/>
        <v>0</v>
      </c>
      <c r="K36" s="487">
        <f t="shared" si="3"/>
        <v>0</v>
      </c>
      <c r="L36" s="714"/>
      <c r="M36" s="84"/>
    </row>
    <row r="37" spans="1:13" ht="12.75" x14ac:dyDescent="0.2">
      <c r="A37" s="96" t="s">
        <v>560</v>
      </c>
      <c r="B37" s="714"/>
      <c r="C37" s="714"/>
      <c r="D37" s="714">
        <v>0</v>
      </c>
      <c r="E37" s="714"/>
      <c r="F37" s="484">
        <f t="shared" si="0"/>
        <v>0</v>
      </c>
      <c r="G37" s="484">
        <f t="shared" si="1"/>
        <v>0</v>
      </c>
      <c r="H37" s="714"/>
      <c r="I37" s="714"/>
      <c r="J37" s="484">
        <f t="shared" si="2"/>
        <v>0</v>
      </c>
      <c r="K37" s="487">
        <f t="shared" si="3"/>
        <v>0</v>
      </c>
      <c r="L37" s="714"/>
      <c r="M37" s="84"/>
    </row>
    <row r="38" spans="1:13" ht="12.75" x14ac:dyDescent="0.2">
      <c r="A38" s="96" t="s">
        <v>545</v>
      </c>
      <c r="B38" s="714">
        <v>194380</v>
      </c>
      <c r="C38" s="714">
        <v>204380</v>
      </c>
      <c r="D38" s="714">
        <v>55551.54</v>
      </c>
      <c r="E38" s="714">
        <v>100376.92</v>
      </c>
      <c r="F38" s="484">
        <f t="shared" si="0"/>
        <v>1.2821942879715833E-2</v>
      </c>
      <c r="G38" s="484">
        <f t="shared" si="1"/>
        <v>104003.08</v>
      </c>
      <c r="H38" s="714">
        <v>55551.54</v>
      </c>
      <c r="I38" s="714">
        <v>100376.92</v>
      </c>
      <c r="J38" s="484">
        <f t="shared" si="2"/>
        <v>0</v>
      </c>
      <c r="K38" s="487">
        <f t="shared" si="3"/>
        <v>104003.08</v>
      </c>
      <c r="L38" s="714">
        <v>0</v>
      </c>
      <c r="M38" s="84"/>
    </row>
    <row r="39" spans="1:13" ht="12.75" x14ac:dyDescent="0.2">
      <c r="A39" s="478" t="s">
        <v>366</v>
      </c>
      <c r="B39" s="481">
        <f>SUM(B40:B43)</f>
        <v>0</v>
      </c>
      <c r="C39" s="481">
        <f>SUM(C40:C43)</f>
        <v>0</v>
      </c>
      <c r="D39" s="481">
        <f>SUM(D40:D43)</f>
        <v>0</v>
      </c>
      <c r="E39" s="481">
        <f>SUM(E40:E43)</f>
        <v>0</v>
      </c>
      <c r="F39" s="481">
        <f t="shared" si="0"/>
        <v>0</v>
      </c>
      <c r="G39" s="481">
        <f t="shared" si="1"/>
        <v>0</v>
      </c>
      <c r="H39" s="481">
        <f>SUM(H40:H43)</f>
        <v>0</v>
      </c>
      <c r="I39" s="481">
        <f>SUM(I40:I43)</f>
        <v>0</v>
      </c>
      <c r="J39" s="481">
        <f t="shared" si="2"/>
        <v>0</v>
      </c>
      <c r="K39" s="481">
        <f t="shared" si="3"/>
        <v>0</v>
      </c>
      <c r="L39" s="481">
        <f>SUM(L40:L43)</f>
        <v>0</v>
      </c>
      <c r="M39" s="84"/>
    </row>
    <row r="40" spans="1:13" ht="12.75" x14ac:dyDescent="0.2">
      <c r="A40" s="96" t="s">
        <v>561</v>
      </c>
      <c r="B40" s="714"/>
      <c r="C40" s="714"/>
      <c r="D40" s="714"/>
      <c r="E40" s="714"/>
      <c r="F40" s="484">
        <f t="shared" si="0"/>
        <v>0</v>
      </c>
      <c r="G40" s="484">
        <f t="shared" si="1"/>
        <v>0</v>
      </c>
      <c r="H40" s="714"/>
      <c r="I40" s="714"/>
      <c r="J40" s="484">
        <f t="shared" si="2"/>
        <v>0</v>
      </c>
      <c r="K40" s="487">
        <f t="shared" si="3"/>
        <v>0</v>
      </c>
      <c r="L40" s="714"/>
      <c r="M40" s="84"/>
    </row>
    <row r="41" spans="1:13" ht="12.75" x14ac:dyDescent="0.2">
      <c r="A41" s="96" t="s">
        <v>562</v>
      </c>
      <c r="B41" s="714"/>
      <c r="C41" s="714"/>
      <c r="D41" s="714"/>
      <c r="E41" s="714"/>
      <c r="F41" s="484">
        <f t="shared" si="0"/>
        <v>0</v>
      </c>
      <c r="G41" s="484">
        <f t="shared" si="1"/>
        <v>0</v>
      </c>
      <c r="H41" s="714"/>
      <c r="I41" s="714"/>
      <c r="J41" s="484">
        <f t="shared" si="2"/>
        <v>0</v>
      </c>
      <c r="K41" s="487">
        <f t="shared" si="3"/>
        <v>0</v>
      </c>
      <c r="L41" s="714"/>
      <c r="M41" s="84"/>
    </row>
    <row r="42" spans="1:13" ht="12.75" x14ac:dyDescent="0.2">
      <c r="A42" s="96" t="s">
        <v>563</v>
      </c>
      <c r="B42" s="714"/>
      <c r="C42" s="714"/>
      <c r="D42" s="714"/>
      <c r="E42" s="714"/>
      <c r="F42" s="484">
        <f t="shared" si="0"/>
        <v>0</v>
      </c>
      <c r="G42" s="484">
        <f t="shared" si="1"/>
        <v>0</v>
      </c>
      <c r="H42" s="714"/>
      <c r="I42" s="714"/>
      <c r="J42" s="484">
        <f t="shared" si="2"/>
        <v>0</v>
      </c>
      <c r="K42" s="487">
        <f t="shared" si="3"/>
        <v>0</v>
      </c>
      <c r="L42" s="714"/>
      <c r="M42" s="84"/>
    </row>
    <row r="43" spans="1:13" ht="12.75" x14ac:dyDescent="0.2">
      <c r="A43" s="96" t="s">
        <v>545</v>
      </c>
      <c r="B43" s="714"/>
      <c r="C43" s="714"/>
      <c r="D43" s="714"/>
      <c r="E43" s="714"/>
      <c r="F43" s="484">
        <f t="shared" si="0"/>
        <v>0</v>
      </c>
      <c r="G43" s="484">
        <f t="shared" si="1"/>
        <v>0</v>
      </c>
      <c r="H43" s="714"/>
      <c r="I43" s="714"/>
      <c r="J43" s="484">
        <f t="shared" si="2"/>
        <v>0</v>
      </c>
      <c r="K43" s="487">
        <f t="shared" si="3"/>
        <v>0</v>
      </c>
      <c r="L43" s="714"/>
      <c r="M43" s="84"/>
    </row>
    <row r="44" spans="1:13" ht="12.75" x14ac:dyDescent="0.2">
      <c r="A44" s="478" t="s">
        <v>367</v>
      </c>
      <c r="B44" s="481">
        <f>SUM(B45:B48)</f>
        <v>0</v>
      </c>
      <c r="C44" s="481">
        <f>SUM(C45:C48)</f>
        <v>0</v>
      </c>
      <c r="D44" s="481">
        <f>SUM(D45:D48)</f>
        <v>0</v>
      </c>
      <c r="E44" s="481">
        <f>SUM(E45:E48)</f>
        <v>0</v>
      </c>
      <c r="F44" s="481">
        <f t="shared" si="0"/>
        <v>0</v>
      </c>
      <c r="G44" s="481">
        <f t="shared" si="1"/>
        <v>0</v>
      </c>
      <c r="H44" s="481">
        <f>SUM(H45:H48)</f>
        <v>0</v>
      </c>
      <c r="I44" s="481">
        <f>SUM(I45:I48)</f>
        <v>0</v>
      </c>
      <c r="J44" s="481">
        <f t="shared" si="2"/>
        <v>0</v>
      </c>
      <c r="K44" s="481">
        <f t="shared" si="3"/>
        <v>0</v>
      </c>
      <c r="L44" s="481">
        <f>SUM(L45:L48)</f>
        <v>0</v>
      </c>
      <c r="M44" s="84"/>
    </row>
    <row r="45" spans="1:13" ht="12.75" x14ac:dyDescent="0.2">
      <c r="A45" s="96" t="s">
        <v>564</v>
      </c>
      <c r="B45" s="714"/>
      <c r="C45" s="714"/>
      <c r="D45" s="714"/>
      <c r="E45" s="714"/>
      <c r="F45" s="484">
        <f t="shared" si="0"/>
        <v>0</v>
      </c>
      <c r="G45" s="484">
        <f t="shared" si="1"/>
        <v>0</v>
      </c>
      <c r="H45" s="714"/>
      <c r="I45" s="714"/>
      <c r="J45" s="484">
        <f t="shared" si="2"/>
        <v>0</v>
      </c>
      <c r="K45" s="487">
        <f t="shared" si="3"/>
        <v>0</v>
      </c>
      <c r="L45" s="714"/>
      <c r="M45" s="84"/>
    </row>
    <row r="46" spans="1:13" ht="12.75" x14ac:dyDescent="0.2">
      <c r="A46" s="96" t="s">
        <v>565</v>
      </c>
      <c r="B46" s="714"/>
      <c r="C46" s="714"/>
      <c r="D46" s="714"/>
      <c r="E46" s="714"/>
      <c r="F46" s="484">
        <f t="shared" si="0"/>
        <v>0</v>
      </c>
      <c r="G46" s="484">
        <f t="shared" si="1"/>
        <v>0</v>
      </c>
      <c r="H46" s="714"/>
      <c r="I46" s="714"/>
      <c r="J46" s="484">
        <f t="shared" si="2"/>
        <v>0</v>
      </c>
      <c r="K46" s="487">
        <f t="shared" si="3"/>
        <v>0</v>
      </c>
      <c r="L46" s="714"/>
      <c r="M46" s="84"/>
    </row>
    <row r="47" spans="1:13" ht="12.75" x14ac:dyDescent="0.2">
      <c r="A47" s="96" t="s">
        <v>566</v>
      </c>
      <c r="B47" s="714"/>
      <c r="C47" s="714"/>
      <c r="D47" s="714"/>
      <c r="E47" s="714"/>
      <c r="F47" s="484">
        <f t="shared" si="0"/>
        <v>0</v>
      </c>
      <c r="G47" s="484">
        <f t="shared" si="1"/>
        <v>0</v>
      </c>
      <c r="H47" s="714"/>
      <c r="I47" s="714"/>
      <c r="J47" s="484">
        <f t="shared" si="2"/>
        <v>0</v>
      </c>
      <c r="K47" s="487">
        <f t="shared" si="3"/>
        <v>0</v>
      </c>
      <c r="L47" s="714"/>
      <c r="M47" s="84"/>
    </row>
    <row r="48" spans="1:13" ht="12.75" x14ac:dyDescent="0.2">
      <c r="A48" s="96" t="s">
        <v>545</v>
      </c>
      <c r="B48" s="714"/>
      <c r="C48" s="714"/>
      <c r="D48" s="714"/>
      <c r="E48" s="714"/>
      <c r="F48" s="484">
        <f t="shared" si="0"/>
        <v>0</v>
      </c>
      <c r="G48" s="484">
        <f t="shared" si="1"/>
        <v>0</v>
      </c>
      <c r="H48" s="714"/>
      <c r="I48" s="714"/>
      <c r="J48" s="484">
        <f t="shared" si="2"/>
        <v>0</v>
      </c>
      <c r="K48" s="487">
        <f t="shared" si="3"/>
        <v>0</v>
      </c>
      <c r="L48" s="714"/>
      <c r="M48" s="84"/>
    </row>
    <row r="49" spans="1:13" ht="12.75" x14ac:dyDescent="0.2">
      <c r="A49" s="478" t="s">
        <v>368</v>
      </c>
      <c r="B49" s="411">
        <f>SUM(B50:B52)</f>
        <v>0</v>
      </c>
      <c r="C49" s="411">
        <f>SUM(C50:C52)</f>
        <v>0</v>
      </c>
      <c r="D49" s="411">
        <f>SUM(D50:D52)</f>
        <v>0</v>
      </c>
      <c r="E49" s="411">
        <f>SUM(E50:E52)</f>
        <v>0</v>
      </c>
      <c r="F49" s="411">
        <f t="shared" si="0"/>
        <v>0</v>
      </c>
      <c r="G49" s="411">
        <f t="shared" si="1"/>
        <v>0</v>
      </c>
      <c r="H49" s="411">
        <f>SUM(H50:H52)</f>
        <v>0</v>
      </c>
      <c r="I49" s="411">
        <f>SUM(I50:I52)</f>
        <v>0</v>
      </c>
      <c r="J49" s="411">
        <f t="shared" si="2"/>
        <v>0</v>
      </c>
      <c r="K49" s="411">
        <f t="shared" si="3"/>
        <v>0</v>
      </c>
      <c r="L49" s="411">
        <f>SUM(L50:L52)</f>
        <v>0</v>
      </c>
      <c r="M49" s="84"/>
    </row>
    <row r="50" spans="1:13" ht="12.75" x14ac:dyDescent="0.2">
      <c r="A50" s="96" t="s">
        <v>567</v>
      </c>
      <c r="B50" s="714"/>
      <c r="C50" s="714"/>
      <c r="D50" s="714"/>
      <c r="E50" s="714"/>
      <c r="F50" s="484">
        <f t="shared" si="0"/>
        <v>0</v>
      </c>
      <c r="G50" s="484">
        <f t="shared" si="1"/>
        <v>0</v>
      </c>
      <c r="H50" s="714"/>
      <c r="I50" s="714"/>
      <c r="J50" s="484">
        <f t="shared" si="2"/>
        <v>0</v>
      </c>
      <c r="K50" s="487">
        <f t="shared" si="3"/>
        <v>0</v>
      </c>
      <c r="L50" s="714"/>
      <c r="M50" s="84"/>
    </row>
    <row r="51" spans="1:13" ht="12.75" x14ac:dyDescent="0.2">
      <c r="A51" s="96" t="s">
        <v>568</v>
      </c>
      <c r="B51" s="714"/>
      <c r="C51" s="714"/>
      <c r="D51" s="714"/>
      <c r="E51" s="714"/>
      <c r="F51" s="484">
        <f t="shared" si="0"/>
        <v>0</v>
      </c>
      <c r="G51" s="484">
        <f t="shared" si="1"/>
        <v>0</v>
      </c>
      <c r="H51" s="714"/>
      <c r="I51" s="714"/>
      <c r="J51" s="484">
        <f t="shared" si="2"/>
        <v>0</v>
      </c>
      <c r="K51" s="487">
        <f t="shared" si="3"/>
        <v>0</v>
      </c>
      <c r="L51" s="714"/>
      <c r="M51" s="84"/>
    </row>
    <row r="52" spans="1:13" ht="12.75" x14ac:dyDescent="0.2">
      <c r="A52" s="96" t="s">
        <v>545</v>
      </c>
      <c r="B52" s="714"/>
      <c r="C52" s="714"/>
      <c r="D52" s="714"/>
      <c r="E52" s="714"/>
      <c r="F52" s="484">
        <f t="shared" si="0"/>
        <v>0</v>
      </c>
      <c r="G52" s="484">
        <f t="shared" si="1"/>
        <v>0</v>
      </c>
      <c r="H52" s="714"/>
      <c r="I52" s="714"/>
      <c r="J52" s="484">
        <f t="shared" si="2"/>
        <v>0</v>
      </c>
      <c r="K52" s="487">
        <f t="shared" si="3"/>
        <v>0</v>
      </c>
      <c r="L52" s="714"/>
      <c r="M52" s="84"/>
    </row>
    <row r="53" spans="1:13" ht="12.75" x14ac:dyDescent="0.2">
      <c r="A53" s="478" t="s">
        <v>369</v>
      </c>
      <c r="B53" s="481">
        <f>SUM(B54:B58)</f>
        <v>1440770</v>
      </c>
      <c r="C53" s="481">
        <f>SUM(C54:C58)</f>
        <v>1440770</v>
      </c>
      <c r="D53" s="481">
        <f>SUM(D54:D58)</f>
        <v>365944.36</v>
      </c>
      <c r="E53" s="481">
        <f>SUM(E54:E58)</f>
        <v>582267.53</v>
      </c>
      <c r="F53" s="481">
        <f t="shared" si="0"/>
        <v>7.4377665805777121E-2</v>
      </c>
      <c r="G53" s="481">
        <f t="shared" si="1"/>
        <v>858502.47</v>
      </c>
      <c r="H53" s="481">
        <f>SUM(H54:H58)</f>
        <v>216629.5</v>
      </c>
      <c r="I53" s="481">
        <f>SUM(I54:I58)</f>
        <v>378322.67000000004</v>
      </c>
      <c r="J53" s="481">
        <f t="shared" si="2"/>
        <v>0</v>
      </c>
      <c r="K53" s="481">
        <f t="shared" si="3"/>
        <v>1062447.33</v>
      </c>
      <c r="L53" s="481">
        <f>SUM(L54:L58)</f>
        <v>203944.86</v>
      </c>
      <c r="M53" s="84"/>
    </row>
    <row r="54" spans="1:13" ht="12.75" x14ac:dyDescent="0.2">
      <c r="A54" s="96" t="s">
        <v>569</v>
      </c>
      <c r="B54" s="714">
        <v>93000</v>
      </c>
      <c r="C54" s="714">
        <v>70003</v>
      </c>
      <c r="D54" s="714">
        <v>0</v>
      </c>
      <c r="E54" s="714">
        <v>0</v>
      </c>
      <c r="F54" s="484">
        <f t="shared" si="0"/>
        <v>0</v>
      </c>
      <c r="G54" s="484">
        <f t="shared" si="1"/>
        <v>70003</v>
      </c>
      <c r="H54" s="714">
        <v>0</v>
      </c>
      <c r="I54" s="714">
        <v>0</v>
      </c>
      <c r="J54" s="484">
        <f t="shared" si="2"/>
        <v>0</v>
      </c>
      <c r="K54" s="487">
        <f t="shared" si="3"/>
        <v>70003</v>
      </c>
      <c r="L54" s="714">
        <v>0</v>
      </c>
      <c r="M54" s="84"/>
    </row>
    <row r="55" spans="1:13" ht="12.75" x14ac:dyDescent="0.2">
      <c r="A55" s="96" t="s">
        <v>570</v>
      </c>
      <c r="B55" s="714"/>
      <c r="C55" s="714"/>
      <c r="D55" s="714"/>
      <c r="E55" s="714"/>
      <c r="F55" s="484">
        <f t="shared" si="0"/>
        <v>0</v>
      </c>
      <c r="G55" s="484">
        <f t="shared" si="1"/>
        <v>0</v>
      </c>
      <c r="H55" s="714"/>
      <c r="I55" s="714"/>
      <c r="J55" s="484">
        <f t="shared" si="2"/>
        <v>0</v>
      </c>
      <c r="K55" s="487">
        <f t="shared" si="3"/>
        <v>0</v>
      </c>
      <c r="L55" s="714"/>
      <c r="M55" s="84"/>
    </row>
    <row r="56" spans="1:13" ht="12.75" x14ac:dyDescent="0.2">
      <c r="A56" s="96" t="s">
        <v>571</v>
      </c>
      <c r="B56" s="714">
        <v>290018</v>
      </c>
      <c r="C56" s="714">
        <v>314005.23</v>
      </c>
      <c r="D56" s="714">
        <v>79990.429999999993</v>
      </c>
      <c r="E56" s="714">
        <v>125029.33</v>
      </c>
      <c r="F56" s="484">
        <f t="shared" si="0"/>
        <v>1.5970991414651307E-2</v>
      </c>
      <c r="G56" s="484">
        <f t="shared" si="1"/>
        <v>188975.89999999997</v>
      </c>
      <c r="H56" s="714">
        <v>83490.429999999993</v>
      </c>
      <c r="I56" s="714">
        <v>119779.33</v>
      </c>
      <c r="J56" s="484">
        <f t="shared" si="2"/>
        <v>0</v>
      </c>
      <c r="K56" s="487">
        <f t="shared" si="3"/>
        <v>194225.89999999997</v>
      </c>
      <c r="L56" s="714">
        <v>5250</v>
      </c>
      <c r="M56" s="84"/>
    </row>
    <row r="57" spans="1:13" ht="12.75" x14ac:dyDescent="0.2">
      <c r="A57" s="96" t="s">
        <v>572</v>
      </c>
      <c r="B57" s="714">
        <v>682252</v>
      </c>
      <c r="C57" s="714">
        <v>610459.03</v>
      </c>
      <c r="D57" s="714">
        <v>126913.17</v>
      </c>
      <c r="E57" s="714">
        <v>228059.36</v>
      </c>
      <c r="F57" s="484">
        <f t="shared" si="0"/>
        <v>2.9131837150457991E-2</v>
      </c>
      <c r="G57" s="484">
        <f t="shared" si="1"/>
        <v>382399.67000000004</v>
      </c>
      <c r="H57" s="714">
        <v>74087.240000000005</v>
      </c>
      <c r="I57" s="714">
        <v>154933.43</v>
      </c>
      <c r="J57" s="484">
        <f t="shared" si="2"/>
        <v>0</v>
      </c>
      <c r="K57" s="487">
        <f t="shared" si="3"/>
        <v>455525.60000000003</v>
      </c>
      <c r="L57" s="714">
        <v>73125.929999999993</v>
      </c>
      <c r="M57" s="84"/>
    </row>
    <row r="58" spans="1:13" ht="12.75" x14ac:dyDescent="0.2">
      <c r="A58" s="96" t="s">
        <v>545</v>
      </c>
      <c r="B58" s="714">
        <v>375500</v>
      </c>
      <c r="C58" s="714">
        <v>446302.74</v>
      </c>
      <c r="D58" s="714">
        <v>159040.76</v>
      </c>
      <c r="E58" s="714">
        <v>229178.84</v>
      </c>
      <c r="F58" s="484">
        <f t="shared" si="0"/>
        <v>2.9274837240667817E-2</v>
      </c>
      <c r="G58" s="484">
        <f t="shared" si="1"/>
        <v>217123.9</v>
      </c>
      <c r="H58" s="714">
        <v>59051.83</v>
      </c>
      <c r="I58" s="714">
        <v>103609.91</v>
      </c>
      <c r="J58" s="484">
        <f t="shared" si="2"/>
        <v>0</v>
      </c>
      <c r="K58" s="487">
        <f t="shared" si="3"/>
        <v>342692.82999999996</v>
      </c>
      <c r="L58" s="714">
        <v>125568.93</v>
      </c>
      <c r="M58" s="84"/>
    </row>
    <row r="59" spans="1:13" ht="12.75" x14ac:dyDescent="0.2">
      <c r="A59" s="478" t="s">
        <v>370</v>
      </c>
      <c r="B59" s="481">
        <f>SUM(B60:B64)</f>
        <v>0</v>
      </c>
      <c r="C59" s="481">
        <f>SUM(C60:C64)</f>
        <v>0</v>
      </c>
      <c r="D59" s="481">
        <f>SUM(D60:D64)</f>
        <v>0</v>
      </c>
      <c r="E59" s="481">
        <f>SUM(E60:E64)</f>
        <v>0</v>
      </c>
      <c r="F59" s="481">
        <f t="shared" si="0"/>
        <v>0</v>
      </c>
      <c r="G59" s="481">
        <f t="shared" si="1"/>
        <v>0</v>
      </c>
      <c r="H59" s="481">
        <f>SUM(H60:H64)</f>
        <v>0</v>
      </c>
      <c r="I59" s="481">
        <f>SUM(I60:I64)</f>
        <v>0</v>
      </c>
      <c r="J59" s="481">
        <f t="shared" si="2"/>
        <v>0</v>
      </c>
      <c r="K59" s="481">
        <f t="shared" si="3"/>
        <v>0</v>
      </c>
      <c r="L59" s="481">
        <f>SUM(L60:L64)</f>
        <v>0</v>
      </c>
      <c r="M59" s="84"/>
    </row>
    <row r="60" spans="1:13" ht="12.75" x14ac:dyDescent="0.2">
      <c r="A60" s="96" t="s">
        <v>573</v>
      </c>
      <c r="B60" s="714"/>
      <c r="C60" s="714"/>
      <c r="D60" s="714"/>
      <c r="E60" s="714"/>
      <c r="F60" s="484">
        <f t="shared" si="0"/>
        <v>0</v>
      </c>
      <c r="G60" s="484">
        <f t="shared" si="1"/>
        <v>0</v>
      </c>
      <c r="H60" s="714"/>
      <c r="I60" s="714"/>
      <c r="J60" s="484">
        <f t="shared" si="2"/>
        <v>0</v>
      </c>
      <c r="K60" s="487">
        <f t="shared" si="3"/>
        <v>0</v>
      </c>
      <c r="L60" s="714"/>
      <c r="M60" s="84"/>
    </row>
    <row r="61" spans="1:13" ht="12.75" x14ac:dyDescent="0.2">
      <c r="A61" s="96" t="s">
        <v>574</v>
      </c>
      <c r="B61" s="714"/>
      <c r="C61" s="714"/>
      <c r="D61" s="714"/>
      <c r="E61" s="714"/>
      <c r="F61" s="484">
        <f t="shared" si="0"/>
        <v>0</v>
      </c>
      <c r="G61" s="484">
        <f t="shared" si="1"/>
        <v>0</v>
      </c>
      <c r="H61" s="714"/>
      <c r="I61" s="714"/>
      <c r="J61" s="484">
        <f t="shared" si="2"/>
        <v>0</v>
      </c>
      <c r="K61" s="487">
        <f t="shared" si="3"/>
        <v>0</v>
      </c>
      <c r="L61" s="714"/>
      <c r="M61" s="84"/>
    </row>
    <row r="62" spans="1:13" ht="12.75" x14ac:dyDescent="0.2">
      <c r="A62" s="96" t="s">
        <v>575</v>
      </c>
      <c r="B62" s="714"/>
      <c r="C62" s="714"/>
      <c r="D62" s="714"/>
      <c r="E62" s="714"/>
      <c r="F62" s="484">
        <f t="shared" si="0"/>
        <v>0</v>
      </c>
      <c r="G62" s="484">
        <f t="shared" si="1"/>
        <v>0</v>
      </c>
      <c r="H62" s="714"/>
      <c r="I62" s="714"/>
      <c r="J62" s="484">
        <f t="shared" si="2"/>
        <v>0</v>
      </c>
      <c r="K62" s="487">
        <f t="shared" si="3"/>
        <v>0</v>
      </c>
      <c r="L62" s="714"/>
      <c r="M62" s="84"/>
    </row>
    <row r="63" spans="1:13" ht="12.75" x14ac:dyDescent="0.2">
      <c r="A63" s="96" t="s">
        <v>576</v>
      </c>
      <c r="B63" s="714"/>
      <c r="C63" s="714"/>
      <c r="D63" s="714"/>
      <c r="E63" s="714"/>
      <c r="F63" s="484">
        <f t="shared" si="0"/>
        <v>0</v>
      </c>
      <c r="G63" s="484">
        <f t="shared" si="1"/>
        <v>0</v>
      </c>
      <c r="H63" s="714"/>
      <c r="I63" s="714"/>
      <c r="J63" s="484">
        <f t="shared" si="2"/>
        <v>0</v>
      </c>
      <c r="K63" s="487">
        <f t="shared" si="3"/>
        <v>0</v>
      </c>
      <c r="L63" s="714"/>
      <c r="M63" s="84"/>
    </row>
    <row r="64" spans="1:13" ht="12.75" x14ac:dyDescent="0.2">
      <c r="A64" s="96" t="s">
        <v>545</v>
      </c>
      <c r="B64" s="714"/>
      <c r="C64" s="714"/>
      <c r="D64" s="714"/>
      <c r="E64" s="714"/>
      <c r="F64" s="484">
        <f t="shared" si="0"/>
        <v>0</v>
      </c>
      <c r="G64" s="484">
        <f t="shared" si="1"/>
        <v>0</v>
      </c>
      <c r="H64" s="714"/>
      <c r="I64" s="714"/>
      <c r="J64" s="484">
        <f t="shared" si="2"/>
        <v>0</v>
      </c>
      <c r="K64" s="487">
        <f t="shared" si="3"/>
        <v>0</v>
      </c>
      <c r="L64" s="714"/>
      <c r="M64" s="84"/>
    </row>
    <row r="65" spans="1:13" ht="12.75" x14ac:dyDescent="0.2">
      <c r="A65" s="478" t="s">
        <v>371</v>
      </c>
      <c r="B65" s="481">
        <f>SUM(B66:B72)</f>
        <v>3072512</v>
      </c>
      <c r="C65" s="481">
        <f>SUM(C66:C72)</f>
        <v>3072512</v>
      </c>
      <c r="D65" s="481">
        <f>SUM(D66:D72)</f>
        <v>434536.58</v>
      </c>
      <c r="E65" s="481">
        <f>SUM(E66:E72)</f>
        <v>1273459.79</v>
      </c>
      <c r="F65" s="481">
        <f t="shared" si="0"/>
        <v>0.16266915429358583</v>
      </c>
      <c r="G65" s="481">
        <f t="shared" si="1"/>
        <v>1799052.21</v>
      </c>
      <c r="H65" s="481">
        <f>SUM(H66:H72)</f>
        <v>439673.27</v>
      </c>
      <c r="I65" s="481">
        <f>SUM(I66:I72)</f>
        <v>1041573.87</v>
      </c>
      <c r="J65" s="481">
        <f t="shared" si="2"/>
        <v>0</v>
      </c>
      <c r="K65" s="481">
        <f t="shared" si="3"/>
        <v>2030938.13</v>
      </c>
      <c r="L65" s="481">
        <f>SUM(L66:L72)</f>
        <v>231885.91999999998</v>
      </c>
      <c r="M65" s="84"/>
    </row>
    <row r="66" spans="1:13" ht="12.75" x14ac:dyDescent="0.2">
      <c r="A66" s="96" t="s">
        <v>306</v>
      </c>
      <c r="B66" s="714">
        <v>1350500</v>
      </c>
      <c r="C66" s="714">
        <v>1528229.52</v>
      </c>
      <c r="D66" s="714">
        <v>175668.35</v>
      </c>
      <c r="E66" s="714">
        <v>518938.17</v>
      </c>
      <c r="F66" s="484">
        <f t="shared" si="0"/>
        <v>6.6288102622039644E-2</v>
      </c>
      <c r="G66" s="484">
        <f t="shared" si="1"/>
        <v>1009291.3500000001</v>
      </c>
      <c r="H66" s="714">
        <v>204384.35</v>
      </c>
      <c r="I66" s="714">
        <v>367654.17</v>
      </c>
      <c r="J66" s="484">
        <f t="shared" si="2"/>
        <v>0</v>
      </c>
      <c r="K66" s="487">
        <f t="shared" si="3"/>
        <v>1160575.3500000001</v>
      </c>
      <c r="L66" s="714">
        <v>151284</v>
      </c>
      <c r="M66" s="84"/>
    </row>
    <row r="67" spans="1:13" ht="12.75" x14ac:dyDescent="0.2">
      <c r="A67" s="96" t="s">
        <v>307</v>
      </c>
      <c r="B67" s="714">
        <v>450000</v>
      </c>
      <c r="C67" s="714">
        <v>130420.41</v>
      </c>
      <c r="D67" s="714">
        <v>14046.35</v>
      </c>
      <c r="E67" s="714">
        <v>83573.61</v>
      </c>
      <c r="F67" s="484">
        <f t="shared" si="0"/>
        <v>1.067552235784529E-2</v>
      </c>
      <c r="G67" s="484">
        <f t="shared" si="1"/>
        <v>46846.8</v>
      </c>
      <c r="H67" s="714">
        <v>14046.35</v>
      </c>
      <c r="I67" s="714">
        <v>83573.61</v>
      </c>
      <c r="J67" s="484">
        <f t="shared" si="2"/>
        <v>0</v>
      </c>
      <c r="K67" s="487">
        <f t="shared" si="3"/>
        <v>46846.8</v>
      </c>
      <c r="L67" s="714">
        <v>0</v>
      </c>
      <c r="M67" s="84"/>
    </row>
    <row r="68" spans="1:13" ht="12.75" x14ac:dyDescent="0.2">
      <c r="A68" s="96" t="s">
        <v>308</v>
      </c>
      <c r="B68" s="714"/>
      <c r="C68" s="714"/>
      <c r="D68" s="714"/>
      <c r="E68" s="714"/>
      <c r="F68" s="484">
        <f t="shared" si="0"/>
        <v>0</v>
      </c>
      <c r="G68" s="484">
        <f t="shared" si="1"/>
        <v>0</v>
      </c>
      <c r="H68" s="714"/>
      <c r="I68" s="714"/>
      <c r="J68" s="484">
        <f t="shared" si="2"/>
        <v>0</v>
      </c>
      <c r="K68" s="487">
        <f t="shared" si="3"/>
        <v>0</v>
      </c>
      <c r="L68" s="714"/>
      <c r="M68" s="84"/>
    </row>
    <row r="69" spans="1:13" ht="12.75" x14ac:dyDescent="0.2">
      <c r="A69" s="96" t="s">
        <v>309</v>
      </c>
      <c r="B69" s="714"/>
      <c r="C69" s="714"/>
      <c r="D69" s="714"/>
      <c r="E69" s="714"/>
      <c r="F69" s="484">
        <f t="shared" si="0"/>
        <v>0</v>
      </c>
      <c r="G69" s="484">
        <f t="shared" si="1"/>
        <v>0</v>
      </c>
      <c r="H69" s="714"/>
      <c r="I69" s="714"/>
      <c r="J69" s="484">
        <f t="shared" si="2"/>
        <v>0</v>
      </c>
      <c r="K69" s="487">
        <f t="shared" si="3"/>
        <v>0</v>
      </c>
      <c r="L69" s="714"/>
      <c r="M69" s="84"/>
    </row>
    <row r="70" spans="1:13" ht="12.75" x14ac:dyDescent="0.2">
      <c r="A70" s="96" t="s">
        <v>310</v>
      </c>
      <c r="B70" s="714">
        <v>110000</v>
      </c>
      <c r="C70" s="714">
        <v>157634.13</v>
      </c>
      <c r="D70" s="714">
        <v>15254.76</v>
      </c>
      <c r="E70" s="714">
        <v>93326.13</v>
      </c>
      <c r="F70" s="484">
        <f t="shared" si="0"/>
        <v>1.1921289356606421E-2</v>
      </c>
      <c r="G70" s="484">
        <f t="shared" si="1"/>
        <v>64308</v>
      </c>
      <c r="H70" s="714">
        <v>22689.45</v>
      </c>
      <c r="I70" s="714">
        <v>51092.21</v>
      </c>
      <c r="J70" s="484">
        <f t="shared" si="2"/>
        <v>0</v>
      </c>
      <c r="K70" s="487">
        <f t="shared" si="3"/>
        <v>106541.92000000001</v>
      </c>
      <c r="L70" s="714">
        <v>42233.919999999998</v>
      </c>
      <c r="M70" s="84"/>
    </row>
    <row r="71" spans="1:13" ht="12.75" x14ac:dyDescent="0.2">
      <c r="A71" s="96" t="s">
        <v>311</v>
      </c>
      <c r="B71" s="714"/>
      <c r="C71" s="714"/>
      <c r="D71" s="714"/>
      <c r="E71" s="714"/>
      <c r="F71" s="484">
        <f t="shared" si="0"/>
        <v>0</v>
      </c>
      <c r="G71" s="484">
        <f t="shared" si="1"/>
        <v>0</v>
      </c>
      <c r="H71" s="714"/>
      <c r="I71" s="714"/>
      <c r="J71" s="484">
        <f t="shared" si="2"/>
        <v>0</v>
      </c>
      <c r="K71" s="487">
        <f t="shared" si="3"/>
        <v>0</v>
      </c>
      <c r="L71" s="714"/>
      <c r="M71" s="84"/>
    </row>
    <row r="72" spans="1:13" ht="12.75" x14ac:dyDescent="0.2">
      <c r="A72" s="96" t="s">
        <v>545</v>
      </c>
      <c r="B72" s="714">
        <v>1162012</v>
      </c>
      <c r="C72" s="714">
        <v>1256227.94</v>
      </c>
      <c r="D72" s="714">
        <v>229567.12</v>
      </c>
      <c r="E72" s="714">
        <v>577621.88</v>
      </c>
      <c r="F72" s="484">
        <f t="shared" si="0"/>
        <v>7.3784239957094447E-2</v>
      </c>
      <c r="G72" s="484">
        <f t="shared" si="1"/>
        <v>678606.05999999994</v>
      </c>
      <c r="H72" s="714">
        <v>198553.12</v>
      </c>
      <c r="I72" s="714">
        <v>539253.88</v>
      </c>
      <c r="J72" s="484">
        <f t="shared" si="2"/>
        <v>0</v>
      </c>
      <c r="K72" s="487">
        <f t="shared" si="3"/>
        <v>716974.05999999994</v>
      </c>
      <c r="L72" s="714">
        <v>38368</v>
      </c>
      <c r="M72" s="84"/>
    </row>
    <row r="73" spans="1:13" ht="12.75" x14ac:dyDescent="0.2">
      <c r="A73" s="478" t="s">
        <v>372</v>
      </c>
      <c r="B73" s="481">
        <f>SUM(B74:B78)</f>
        <v>107018</v>
      </c>
      <c r="C73" s="481">
        <f>SUM(C74:C78)</f>
        <v>107018</v>
      </c>
      <c r="D73" s="481">
        <f>SUM(D74:D78)</f>
        <v>12296.46</v>
      </c>
      <c r="E73" s="481">
        <f>SUM(E74:E78)</f>
        <v>28556.48</v>
      </c>
      <c r="F73" s="481">
        <f t="shared" si="0"/>
        <v>3.6477464680700262E-3</v>
      </c>
      <c r="G73" s="481">
        <f t="shared" si="1"/>
        <v>78461.52</v>
      </c>
      <c r="H73" s="481">
        <f>SUM(H74:H78)</f>
        <v>12296.46</v>
      </c>
      <c r="I73" s="481">
        <f>SUM(I74:I78)</f>
        <v>28556.48</v>
      </c>
      <c r="J73" s="481">
        <f t="shared" si="2"/>
        <v>0</v>
      </c>
      <c r="K73" s="481">
        <f t="shared" si="3"/>
        <v>78461.52</v>
      </c>
      <c r="L73" s="481">
        <f>SUM(L74:L78)</f>
        <v>0</v>
      </c>
      <c r="M73" s="84"/>
    </row>
    <row r="74" spans="1:13" ht="12.75" x14ac:dyDescent="0.2">
      <c r="A74" s="96" t="s">
        <v>577</v>
      </c>
      <c r="B74" s="714"/>
      <c r="C74" s="714"/>
      <c r="D74" s="714"/>
      <c r="E74" s="714"/>
      <c r="F74" s="484">
        <f t="shared" si="0"/>
        <v>0</v>
      </c>
      <c r="G74" s="484">
        <f t="shared" si="1"/>
        <v>0</v>
      </c>
      <c r="H74" s="714"/>
      <c r="I74" s="714"/>
      <c r="J74" s="484">
        <f t="shared" si="2"/>
        <v>0</v>
      </c>
      <c r="K74" s="487">
        <f t="shared" si="3"/>
        <v>0</v>
      </c>
      <c r="L74" s="714"/>
      <c r="M74" s="84"/>
    </row>
    <row r="75" spans="1:13" ht="12.75" x14ac:dyDescent="0.2">
      <c r="A75" s="96" t="s">
        <v>578</v>
      </c>
      <c r="B75" s="714"/>
      <c r="C75" s="714"/>
      <c r="D75" s="714"/>
      <c r="E75" s="714"/>
      <c r="F75" s="484">
        <f t="shared" si="0"/>
        <v>0</v>
      </c>
      <c r="G75" s="484">
        <f t="shared" si="1"/>
        <v>0</v>
      </c>
      <c r="H75" s="714"/>
      <c r="I75" s="714"/>
      <c r="J75" s="484">
        <f t="shared" si="2"/>
        <v>0</v>
      </c>
      <c r="K75" s="487">
        <f t="shared" si="3"/>
        <v>0</v>
      </c>
      <c r="L75" s="714"/>
      <c r="M75" s="84"/>
    </row>
    <row r="76" spans="1:13" ht="12.75" x14ac:dyDescent="0.2">
      <c r="A76" s="96" t="s">
        <v>579</v>
      </c>
      <c r="B76" s="714"/>
      <c r="C76" s="714"/>
      <c r="D76" s="714"/>
      <c r="E76" s="714"/>
      <c r="F76" s="484">
        <f t="shared" si="0"/>
        <v>0</v>
      </c>
      <c r="G76" s="484">
        <f t="shared" si="1"/>
        <v>0</v>
      </c>
      <c r="H76" s="714"/>
      <c r="I76" s="714"/>
      <c r="J76" s="484">
        <f t="shared" si="2"/>
        <v>0</v>
      </c>
      <c r="K76" s="487">
        <f t="shared" si="3"/>
        <v>0</v>
      </c>
      <c r="L76" s="714"/>
      <c r="M76" s="84"/>
    </row>
    <row r="77" spans="1:13" ht="12.75" x14ac:dyDescent="0.2">
      <c r="A77" s="96" t="s">
        <v>580</v>
      </c>
      <c r="B77" s="714"/>
      <c r="C77" s="714"/>
      <c r="D77" s="714"/>
      <c r="E77" s="714"/>
      <c r="F77" s="484">
        <f t="shared" si="0"/>
        <v>0</v>
      </c>
      <c r="G77" s="484">
        <f t="shared" si="1"/>
        <v>0</v>
      </c>
      <c r="H77" s="714"/>
      <c r="I77" s="714"/>
      <c r="J77" s="484">
        <f t="shared" si="2"/>
        <v>0</v>
      </c>
      <c r="K77" s="487">
        <f t="shared" si="3"/>
        <v>0</v>
      </c>
      <c r="L77" s="714"/>
      <c r="M77" s="84"/>
    </row>
    <row r="78" spans="1:13" ht="12.75" x14ac:dyDescent="0.2">
      <c r="A78" s="96" t="s">
        <v>545</v>
      </c>
      <c r="B78" s="714">
        <v>107018</v>
      </c>
      <c r="C78" s="714">
        <v>107018</v>
      </c>
      <c r="D78" s="714">
        <v>12296.46</v>
      </c>
      <c r="E78" s="714">
        <v>28556.48</v>
      </c>
      <c r="F78" s="484">
        <f t="shared" ref="F78:F141" si="4">IF(E$182="",0,IF(E$182=0,0,E78/E$182))</f>
        <v>3.6477464680700262E-3</v>
      </c>
      <c r="G78" s="484">
        <f t="shared" ref="G78:G141" si="5">+C78-E78</f>
        <v>78461.52</v>
      </c>
      <c r="H78" s="714">
        <v>12296.46</v>
      </c>
      <c r="I78" s="714">
        <v>28556.48</v>
      </c>
      <c r="J78" s="484">
        <f t="shared" ref="J78:J141" si="6">IF(I247="",0,IF(I247=0,0,I78/I$182))</f>
        <v>0</v>
      </c>
      <c r="K78" s="487">
        <f t="shared" ref="K78:K141" si="7">+C78-I78</f>
        <v>78461.52</v>
      </c>
      <c r="L78" s="714">
        <v>0</v>
      </c>
      <c r="M78" s="84"/>
    </row>
    <row r="79" spans="1:13" ht="12.75" x14ac:dyDescent="0.2">
      <c r="A79" s="478" t="s">
        <v>373</v>
      </c>
      <c r="B79" s="481">
        <f>SUM(B80:B87)</f>
        <v>9901209</v>
      </c>
      <c r="C79" s="481">
        <f>SUM(C80:C87)</f>
        <v>9949029.7300000004</v>
      </c>
      <c r="D79" s="481">
        <f>SUM(D80:D87)</f>
        <v>1967114.77</v>
      </c>
      <c r="E79" s="481">
        <f>SUM(E80:E87)</f>
        <v>3903077.09</v>
      </c>
      <c r="F79" s="481">
        <f t="shared" si="4"/>
        <v>0.4985711008377971</v>
      </c>
      <c r="G79" s="481">
        <f t="shared" si="5"/>
        <v>6045952.6400000006</v>
      </c>
      <c r="H79" s="481">
        <f>SUM(H80:H87)</f>
        <v>1513639.29</v>
      </c>
      <c r="I79" s="481">
        <f>SUM(I80:I87)</f>
        <v>2998003.52</v>
      </c>
      <c r="J79" s="481">
        <f t="shared" si="6"/>
        <v>0</v>
      </c>
      <c r="K79" s="481">
        <f t="shared" si="7"/>
        <v>6951026.2100000009</v>
      </c>
      <c r="L79" s="481">
        <f>SUM(L80:L87)</f>
        <v>923473.57</v>
      </c>
      <c r="M79" s="84"/>
    </row>
    <row r="80" spans="1:13" ht="12.75" x14ac:dyDescent="0.2">
      <c r="A80" s="96" t="s">
        <v>581</v>
      </c>
      <c r="B80" s="714">
        <v>8186628</v>
      </c>
      <c r="C80" s="714">
        <v>8278065.6399999997</v>
      </c>
      <c r="D80" s="714">
        <v>1699109.57</v>
      </c>
      <c r="E80" s="714">
        <v>3446698.46</v>
      </c>
      <c r="F80" s="484">
        <f t="shared" si="4"/>
        <v>0.44027422616398798</v>
      </c>
      <c r="G80" s="484">
        <f t="shared" si="5"/>
        <v>4831367.18</v>
      </c>
      <c r="H80" s="714">
        <v>1316215.0900000001</v>
      </c>
      <c r="I80" s="714">
        <v>2649241.89</v>
      </c>
      <c r="J80" s="484">
        <f t="shared" si="6"/>
        <v>0</v>
      </c>
      <c r="K80" s="487">
        <f t="shared" si="7"/>
        <v>5628823.75</v>
      </c>
      <c r="L80" s="714">
        <v>797456.57</v>
      </c>
      <c r="M80" s="84"/>
    </row>
    <row r="81" spans="1:13" ht="12.75" x14ac:dyDescent="0.2">
      <c r="A81" s="96" t="s">
        <v>582</v>
      </c>
      <c r="B81" s="714">
        <v>25116</v>
      </c>
      <c r="C81" s="714">
        <v>3</v>
      </c>
      <c r="D81" s="714">
        <v>0</v>
      </c>
      <c r="E81" s="714">
        <v>0</v>
      </c>
      <c r="F81" s="484">
        <f t="shared" si="4"/>
        <v>0</v>
      </c>
      <c r="G81" s="484">
        <f t="shared" si="5"/>
        <v>3</v>
      </c>
      <c r="H81" s="714">
        <v>0</v>
      </c>
      <c r="I81" s="714">
        <v>0</v>
      </c>
      <c r="J81" s="484">
        <f t="shared" si="6"/>
        <v>0</v>
      </c>
      <c r="K81" s="487">
        <f t="shared" si="7"/>
        <v>3</v>
      </c>
      <c r="L81" s="714">
        <v>0</v>
      </c>
      <c r="M81" s="84"/>
    </row>
    <row r="82" spans="1:13" ht="12.75" x14ac:dyDescent="0.2">
      <c r="A82" s="96" t="s">
        <v>583</v>
      </c>
      <c r="B82" s="714">
        <v>0</v>
      </c>
      <c r="C82" s="714">
        <v>0</v>
      </c>
      <c r="D82" s="714">
        <v>0</v>
      </c>
      <c r="E82" s="714">
        <v>0</v>
      </c>
      <c r="F82" s="484">
        <f t="shared" si="4"/>
        <v>0</v>
      </c>
      <c r="G82" s="484">
        <f t="shared" si="5"/>
        <v>0</v>
      </c>
      <c r="H82" s="714">
        <v>0</v>
      </c>
      <c r="I82" s="714">
        <v>0</v>
      </c>
      <c r="J82" s="484">
        <f t="shared" si="6"/>
        <v>0</v>
      </c>
      <c r="K82" s="487">
        <f t="shared" si="7"/>
        <v>0</v>
      </c>
      <c r="L82" s="714">
        <v>0</v>
      </c>
      <c r="M82" s="84"/>
    </row>
    <row r="83" spans="1:13" ht="12.75" x14ac:dyDescent="0.2">
      <c r="A83" s="96" t="s">
        <v>584</v>
      </c>
      <c r="B83" s="714">
        <v>6552</v>
      </c>
      <c r="C83" s="714">
        <v>6552</v>
      </c>
      <c r="D83" s="714">
        <v>0</v>
      </c>
      <c r="E83" s="714">
        <v>0</v>
      </c>
      <c r="F83" s="484">
        <f t="shared" si="4"/>
        <v>0</v>
      </c>
      <c r="G83" s="484">
        <f t="shared" si="5"/>
        <v>6552</v>
      </c>
      <c r="H83" s="714">
        <v>0</v>
      </c>
      <c r="I83" s="714">
        <v>0</v>
      </c>
      <c r="J83" s="484">
        <f t="shared" si="6"/>
        <v>0</v>
      </c>
      <c r="K83" s="487">
        <f t="shared" si="7"/>
        <v>6552</v>
      </c>
      <c r="L83" s="714">
        <v>0</v>
      </c>
      <c r="M83" s="84"/>
    </row>
    <row r="84" spans="1:13" ht="12.75" x14ac:dyDescent="0.2">
      <c r="A84" s="96" t="s">
        <v>585</v>
      </c>
      <c r="B84" s="714">
        <v>1314982</v>
      </c>
      <c r="C84" s="714">
        <v>1187860.76</v>
      </c>
      <c r="D84" s="714">
        <v>114817.55</v>
      </c>
      <c r="E84" s="714">
        <v>235048.15</v>
      </c>
      <c r="F84" s="484">
        <f t="shared" si="4"/>
        <v>3.0024570920116685E-2</v>
      </c>
      <c r="G84" s="484">
        <f t="shared" si="5"/>
        <v>952812.61</v>
      </c>
      <c r="H84" s="714">
        <v>114817.55</v>
      </c>
      <c r="I84" s="714">
        <v>235048.15</v>
      </c>
      <c r="J84" s="484">
        <f t="shared" si="6"/>
        <v>0</v>
      </c>
      <c r="K84" s="487">
        <f t="shared" si="7"/>
        <v>952812.61</v>
      </c>
      <c r="L84" s="714">
        <v>0</v>
      </c>
      <c r="M84" s="84"/>
    </row>
    <row r="85" spans="1:13" ht="12.75" x14ac:dyDescent="0.2">
      <c r="A85" s="96" t="s">
        <v>586</v>
      </c>
      <c r="B85" s="714">
        <v>107484</v>
      </c>
      <c r="C85" s="714">
        <v>112781</v>
      </c>
      <c r="D85" s="714">
        <v>4400</v>
      </c>
      <c r="E85" s="714">
        <v>26320</v>
      </c>
      <c r="F85" s="484">
        <f t="shared" si="4"/>
        <v>3.362063077788407E-3</v>
      </c>
      <c r="G85" s="484">
        <f t="shared" si="5"/>
        <v>86461</v>
      </c>
      <c r="H85" s="714">
        <v>22800</v>
      </c>
      <c r="I85" s="714">
        <v>26320</v>
      </c>
      <c r="J85" s="484">
        <f t="shared" si="6"/>
        <v>0</v>
      </c>
      <c r="K85" s="487">
        <f t="shared" si="7"/>
        <v>86461</v>
      </c>
      <c r="L85" s="714">
        <v>18400</v>
      </c>
      <c r="M85" s="84"/>
    </row>
    <row r="86" spans="1:13" ht="12.75" x14ac:dyDescent="0.2">
      <c r="A86" s="96" t="s">
        <v>587</v>
      </c>
      <c r="B86" s="714"/>
      <c r="C86" s="714"/>
      <c r="D86" s="714"/>
      <c r="E86" s="714"/>
      <c r="F86" s="484">
        <f t="shared" si="4"/>
        <v>0</v>
      </c>
      <c r="G86" s="484">
        <f t="shared" si="5"/>
        <v>0</v>
      </c>
      <c r="H86" s="714"/>
      <c r="I86" s="714"/>
      <c r="J86" s="484">
        <f t="shared" si="6"/>
        <v>0</v>
      </c>
      <c r="K86" s="487">
        <f t="shared" si="7"/>
        <v>0</v>
      </c>
      <c r="L86" s="714"/>
      <c r="M86" s="84"/>
    </row>
    <row r="87" spans="1:13" ht="12.75" x14ac:dyDescent="0.2">
      <c r="A87" s="96" t="s">
        <v>545</v>
      </c>
      <c r="B87" s="714">
        <v>260447</v>
      </c>
      <c r="C87" s="714">
        <v>363767.33</v>
      </c>
      <c r="D87" s="714">
        <v>148787.65</v>
      </c>
      <c r="E87" s="714">
        <v>195010.48</v>
      </c>
      <c r="F87" s="484">
        <f t="shared" si="4"/>
        <v>2.4910240675904052E-2</v>
      </c>
      <c r="G87" s="484">
        <f t="shared" si="5"/>
        <v>168756.85</v>
      </c>
      <c r="H87" s="714">
        <v>59806.65</v>
      </c>
      <c r="I87" s="714">
        <v>87393.48</v>
      </c>
      <c r="J87" s="484">
        <f t="shared" si="6"/>
        <v>0</v>
      </c>
      <c r="K87" s="487">
        <f t="shared" si="7"/>
        <v>276373.85000000003</v>
      </c>
      <c r="L87" s="714">
        <v>107617</v>
      </c>
      <c r="M87" s="84"/>
    </row>
    <row r="88" spans="1:13" ht="12.75" x14ac:dyDescent="0.2">
      <c r="A88" s="478" t="s">
        <v>374</v>
      </c>
      <c r="B88" s="411">
        <f>SUM(B89:B91)</f>
        <v>164000</v>
      </c>
      <c r="C88" s="411">
        <f>SUM(C89:C91)</f>
        <v>164000</v>
      </c>
      <c r="D88" s="411">
        <f>SUM(D89:D91)</f>
        <v>0</v>
      </c>
      <c r="E88" s="411">
        <f>SUM(E89:E91)</f>
        <v>0</v>
      </c>
      <c r="F88" s="411">
        <f t="shared" si="4"/>
        <v>0</v>
      </c>
      <c r="G88" s="411">
        <f t="shared" si="5"/>
        <v>164000</v>
      </c>
      <c r="H88" s="411">
        <f>SUM(H89:H91)</f>
        <v>0</v>
      </c>
      <c r="I88" s="411">
        <f>SUM(I89:I91)</f>
        <v>0</v>
      </c>
      <c r="J88" s="411">
        <f t="shared" si="6"/>
        <v>0</v>
      </c>
      <c r="K88" s="411">
        <f t="shared" si="7"/>
        <v>164000</v>
      </c>
      <c r="L88" s="411">
        <f>SUM(L89:L91)</f>
        <v>0</v>
      </c>
      <c r="M88" s="84"/>
    </row>
    <row r="89" spans="1:13" ht="12.75" x14ac:dyDescent="0.2">
      <c r="A89" s="96" t="s">
        <v>588</v>
      </c>
      <c r="B89" s="714"/>
      <c r="C89" s="714"/>
      <c r="D89" s="714"/>
      <c r="E89" s="714"/>
      <c r="F89" s="484">
        <f t="shared" si="4"/>
        <v>0</v>
      </c>
      <c r="G89" s="484">
        <f t="shared" si="5"/>
        <v>0</v>
      </c>
      <c r="H89" s="714"/>
      <c r="I89" s="714"/>
      <c r="J89" s="484">
        <f t="shared" si="6"/>
        <v>0</v>
      </c>
      <c r="K89" s="487">
        <f t="shared" si="7"/>
        <v>0</v>
      </c>
      <c r="L89" s="714"/>
      <c r="M89" s="84"/>
    </row>
    <row r="90" spans="1:13" ht="12.75" x14ac:dyDescent="0.2">
      <c r="A90" s="96" t="s">
        <v>589</v>
      </c>
      <c r="B90" s="714">
        <v>164000</v>
      </c>
      <c r="C90" s="714">
        <v>164000</v>
      </c>
      <c r="D90" s="714">
        <v>0</v>
      </c>
      <c r="E90" s="714">
        <v>0</v>
      </c>
      <c r="F90" s="484">
        <f t="shared" si="4"/>
        <v>0</v>
      </c>
      <c r="G90" s="484">
        <f t="shared" si="5"/>
        <v>164000</v>
      </c>
      <c r="H90" s="714">
        <v>0</v>
      </c>
      <c r="I90" s="714">
        <v>0</v>
      </c>
      <c r="J90" s="484">
        <f t="shared" si="6"/>
        <v>0</v>
      </c>
      <c r="K90" s="487">
        <f t="shared" si="7"/>
        <v>164000</v>
      </c>
      <c r="L90" s="714">
        <v>0</v>
      </c>
      <c r="M90" s="84"/>
    </row>
    <row r="91" spans="1:13" ht="12.75" x14ac:dyDescent="0.2">
      <c r="A91" s="96" t="s">
        <v>545</v>
      </c>
      <c r="B91" s="714"/>
      <c r="C91" s="714"/>
      <c r="D91" s="714"/>
      <c r="E91" s="714"/>
      <c r="F91" s="484">
        <f t="shared" si="4"/>
        <v>0</v>
      </c>
      <c r="G91" s="484">
        <f t="shared" si="5"/>
        <v>0</v>
      </c>
      <c r="H91" s="714"/>
      <c r="I91" s="714"/>
      <c r="J91" s="484">
        <f t="shared" si="6"/>
        <v>0</v>
      </c>
      <c r="K91" s="487">
        <f t="shared" si="7"/>
        <v>0</v>
      </c>
      <c r="L91" s="714"/>
      <c r="M91" s="84"/>
    </row>
    <row r="92" spans="1:13" ht="12.75" x14ac:dyDescent="0.2">
      <c r="A92" s="478" t="s">
        <v>375</v>
      </c>
      <c r="B92" s="481">
        <f>SUM(B93:B96)</f>
        <v>0</v>
      </c>
      <c r="C92" s="481">
        <f>SUM(C93:C96)</f>
        <v>0</v>
      </c>
      <c r="D92" s="481">
        <f>SUM(D93:D96)</f>
        <v>0</v>
      </c>
      <c r="E92" s="481">
        <f>SUM(E93:E96)</f>
        <v>0</v>
      </c>
      <c r="F92" s="481">
        <f t="shared" si="4"/>
        <v>0</v>
      </c>
      <c r="G92" s="481">
        <f t="shared" si="5"/>
        <v>0</v>
      </c>
      <c r="H92" s="481">
        <f>SUM(H93:H96)</f>
        <v>0</v>
      </c>
      <c r="I92" s="481">
        <f>SUM(I93:I96)</f>
        <v>0</v>
      </c>
      <c r="J92" s="481">
        <f t="shared" si="6"/>
        <v>0</v>
      </c>
      <c r="K92" s="481">
        <f t="shared" si="7"/>
        <v>0</v>
      </c>
      <c r="L92" s="481">
        <f>SUM(L93:L96)</f>
        <v>0</v>
      </c>
      <c r="M92" s="84"/>
    </row>
    <row r="93" spans="1:13" ht="12.75" x14ac:dyDescent="0.2">
      <c r="A93" s="96" t="s">
        <v>590</v>
      </c>
      <c r="B93" s="714"/>
      <c r="C93" s="714"/>
      <c r="D93" s="714"/>
      <c r="E93" s="714"/>
      <c r="F93" s="484">
        <f t="shared" si="4"/>
        <v>0</v>
      </c>
      <c r="G93" s="484">
        <f t="shared" si="5"/>
        <v>0</v>
      </c>
      <c r="H93" s="714"/>
      <c r="I93" s="714"/>
      <c r="J93" s="484">
        <f t="shared" si="6"/>
        <v>0</v>
      </c>
      <c r="K93" s="487">
        <f t="shared" si="7"/>
        <v>0</v>
      </c>
      <c r="L93" s="714"/>
      <c r="M93" s="84"/>
    </row>
    <row r="94" spans="1:13" ht="12.75" x14ac:dyDescent="0.2">
      <c r="A94" s="96" t="s">
        <v>591</v>
      </c>
      <c r="B94" s="714"/>
      <c r="C94" s="714"/>
      <c r="D94" s="714"/>
      <c r="E94" s="714"/>
      <c r="F94" s="484">
        <f t="shared" si="4"/>
        <v>0</v>
      </c>
      <c r="G94" s="484">
        <f t="shared" si="5"/>
        <v>0</v>
      </c>
      <c r="H94" s="714"/>
      <c r="I94" s="714"/>
      <c r="J94" s="484">
        <f t="shared" si="6"/>
        <v>0</v>
      </c>
      <c r="K94" s="487">
        <f t="shared" si="7"/>
        <v>0</v>
      </c>
      <c r="L94" s="714"/>
      <c r="M94" s="84"/>
    </row>
    <row r="95" spans="1:13" ht="12.75" x14ac:dyDescent="0.2">
      <c r="A95" s="96" t="s">
        <v>592</v>
      </c>
      <c r="B95" s="714"/>
      <c r="C95" s="714"/>
      <c r="D95" s="714"/>
      <c r="E95" s="714"/>
      <c r="F95" s="484">
        <f t="shared" si="4"/>
        <v>0</v>
      </c>
      <c r="G95" s="484">
        <f t="shared" si="5"/>
        <v>0</v>
      </c>
      <c r="H95" s="714"/>
      <c r="I95" s="714"/>
      <c r="J95" s="484">
        <f t="shared" si="6"/>
        <v>0</v>
      </c>
      <c r="K95" s="487">
        <f t="shared" si="7"/>
        <v>0</v>
      </c>
      <c r="L95" s="714"/>
      <c r="M95" s="84"/>
    </row>
    <row r="96" spans="1:13" ht="12.75" x14ac:dyDescent="0.2">
      <c r="A96" s="96" t="s">
        <v>545</v>
      </c>
      <c r="B96" s="714"/>
      <c r="C96" s="714"/>
      <c r="D96" s="714"/>
      <c r="E96" s="714"/>
      <c r="F96" s="484">
        <f t="shared" si="4"/>
        <v>0</v>
      </c>
      <c r="G96" s="484">
        <f t="shared" si="5"/>
        <v>0</v>
      </c>
      <c r="H96" s="714"/>
      <c r="I96" s="714"/>
      <c r="J96" s="484">
        <f t="shared" si="6"/>
        <v>0</v>
      </c>
      <c r="K96" s="487">
        <f t="shared" si="7"/>
        <v>0</v>
      </c>
      <c r="L96" s="714"/>
      <c r="M96" s="84"/>
    </row>
    <row r="97" spans="1:13" ht="12.75" x14ac:dyDescent="0.2">
      <c r="A97" s="478" t="s">
        <v>376</v>
      </c>
      <c r="B97" s="481">
        <f>SUM(B98:B101)</f>
        <v>737781</v>
      </c>
      <c r="C97" s="481">
        <f>SUM(C98:C101)</f>
        <v>637781</v>
      </c>
      <c r="D97" s="481">
        <f>SUM(D98:D101)</f>
        <v>0</v>
      </c>
      <c r="E97" s="481">
        <f>SUM(E98:E101)</f>
        <v>0</v>
      </c>
      <c r="F97" s="481">
        <f t="shared" si="4"/>
        <v>0</v>
      </c>
      <c r="G97" s="481">
        <f t="shared" si="5"/>
        <v>637781</v>
      </c>
      <c r="H97" s="481">
        <f>SUM(H98:H101)</f>
        <v>0</v>
      </c>
      <c r="I97" s="481">
        <f>SUM(I98:I101)</f>
        <v>0</v>
      </c>
      <c r="J97" s="481">
        <f t="shared" si="6"/>
        <v>0</v>
      </c>
      <c r="K97" s="481">
        <f t="shared" si="7"/>
        <v>637781</v>
      </c>
      <c r="L97" s="481">
        <f>SUM(L98:L101)</f>
        <v>0</v>
      </c>
      <c r="M97" s="84"/>
    </row>
    <row r="98" spans="1:13" ht="12.75" x14ac:dyDescent="0.2">
      <c r="A98" s="96" t="s">
        <v>593</v>
      </c>
      <c r="B98" s="714">
        <v>686455</v>
      </c>
      <c r="C98" s="714">
        <v>586455</v>
      </c>
      <c r="D98" s="714">
        <v>0</v>
      </c>
      <c r="E98" s="714">
        <v>0</v>
      </c>
      <c r="F98" s="484">
        <f t="shared" si="4"/>
        <v>0</v>
      </c>
      <c r="G98" s="484">
        <f t="shared" si="5"/>
        <v>586455</v>
      </c>
      <c r="H98" s="714">
        <v>0</v>
      </c>
      <c r="I98" s="714">
        <v>0</v>
      </c>
      <c r="J98" s="484">
        <f t="shared" si="6"/>
        <v>0</v>
      </c>
      <c r="K98" s="487">
        <f t="shared" si="7"/>
        <v>586455</v>
      </c>
      <c r="L98" s="714">
        <v>0</v>
      </c>
      <c r="M98" s="84"/>
    </row>
    <row r="99" spans="1:13" ht="12.75" x14ac:dyDescent="0.2">
      <c r="A99" s="96" t="s">
        <v>594</v>
      </c>
      <c r="B99" s="714">
        <v>51326</v>
      </c>
      <c r="C99" s="714">
        <v>51326</v>
      </c>
      <c r="D99" s="714">
        <v>0</v>
      </c>
      <c r="E99" s="714">
        <v>0</v>
      </c>
      <c r="F99" s="484">
        <f t="shared" si="4"/>
        <v>0</v>
      </c>
      <c r="G99" s="484">
        <f t="shared" si="5"/>
        <v>51326</v>
      </c>
      <c r="H99" s="714">
        <v>0</v>
      </c>
      <c r="I99" s="714">
        <v>0</v>
      </c>
      <c r="J99" s="484">
        <f t="shared" si="6"/>
        <v>0</v>
      </c>
      <c r="K99" s="487">
        <f t="shared" si="7"/>
        <v>51326</v>
      </c>
      <c r="L99" s="714">
        <v>0</v>
      </c>
      <c r="M99" s="84"/>
    </row>
    <row r="100" spans="1:13" ht="12.75" x14ac:dyDescent="0.2">
      <c r="A100" s="96" t="s">
        <v>595</v>
      </c>
      <c r="B100" s="714"/>
      <c r="C100" s="714"/>
      <c r="D100" s="714"/>
      <c r="E100" s="714"/>
      <c r="F100" s="484">
        <f t="shared" si="4"/>
        <v>0</v>
      </c>
      <c r="G100" s="484">
        <f t="shared" si="5"/>
        <v>0</v>
      </c>
      <c r="H100" s="714"/>
      <c r="I100" s="714"/>
      <c r="J100" s="484">
        <f t="shared" si="6"/>
        <v>0</v>
      </c>
      <c r="K100" s="487">
        <f t="shared" si="7"/>
        <v>0</v>
      </c>
      <c r="L100" s="714"/>
      <c r="M100" s="84"/>
    </row>
    <row r="101" spans="1:13" ht="12.75" x14ac:dyDescent="0.2">
      <c r="A101" s="96" t="s">
        <v>545</v>
      </c>
      <c r="B101" s="714"/>
      <c r="C101" s="714"/>
      <c r="D101" s="714"/>
      <c r="E101" s="714"/>
      <c r="F101" s="484">
        <f t="shared" si="4"/>
        <v>0</v>
      </c>
      <c r="G101" s="484">
        <f t="shared" si="5"/>
        <v>0</v>
      </c>
      <c r="H101" s="714"/>
      <c r="I101" s="714"/>
      <c r="J101" s="484">
        <f t="shared" si="6"/>
        <v>0</v>
      </c>
      <c r="K101" s="487">
        <f t="shared" si="7"/>
        <v>0</v>
      </c>
      <c r="L101" s="714"/>
      <c r="M101" s="84"/>
    </row>
    <row r="102" spans="1:13" ht="12.75" x14ac:dyDescent="0.2">
      <c r="A102" s="478" t="s">
        <v>377</v>
      </c>
      <c r="B102" s="411">
        <f>SUM(B103:B105)</f>
        <v>250000</v>
      </c>
      <c r="C102" s="411">
        <f>SUM(C103:C105)</f>
        <v>250000</v>
      </c>
      <c r="D102" s="411">
        <f>SUM(D103:D105)</f>
        <v>0</v>
      </c>
      <c r="E102" s="411">
        <f>SUM(E103:E105)</f>
        <v>0</v>
      </c>
      <c r="F102" s="411">
        <f t="shared" si="4"/>
        <v>0</v>
      </c>
      <c r="G102" s="411">
        <f t="shared" si="5"/>
        <v>250000</v>
      </c>
      <c r="H102" s="411">
        <f>SUM(H103:H105)</f>
        <v>0</v>
      </c>
      <c r="I102" s="411">
        <f>SUM(I103:I105)</f>
        <v>0</v>
      </c>
      <c r="J102" s="411">
        <f t="shared" si="6"/>
        <v>0</v>
      </c>
      <c r="K102" s="411">
        <f t="shared" si="7"/>
        <v>250000</v>
      </c>
      <c r="L102" s="411">
        <f>SUM(L103:L105)</f>
        <v>0</v>
      </c>
      <c r="M102" s="84"/>
    </row>
    <row r="103" spans="1:13" ht="12.75" x14ac:dyDescent="0.2">
      <c r="A103" s="96" t="s">
        <v>596</v>
      </c>
      <c r="B103" s="714"/>
      <c r="C103" s="714"/>
      <c r="D103" s="714"/>
      <c r="E103" s="714"/>
      <c r="F103" s="484">
        <f t="shared" si="4"/>
        <v>0</v>
      </c>
      <c r="G103" s="484">
        <f t="shared" si="5"/>
        <v>0</v>
      </c>
      <c r="H103" s="714"/>
      <c r="I103" s="714"/>
      <c r="J103" s="484">
        <f t="shared" si="6"/>
        <v>0</v>
      </c>
      <c r="K103" s="487">
        <f t="shared" si="7"/>
        <v>0</v>
      </c>
      <c r="L103" s="714"/>
      <c r="M103" s="84"/>
    </row>
    <row r="104" spans="1:13" ht="12.75" x14ac:dyDescent="0.2">
      <c r="A104" s="96" t="s">
        <v>597</v>
      </c>
      <c r="B104" s="714">
        <v>250000</v>
      </c>
      <c r="C104" s="714">
        <v>250000</v>
      </c>
      <c r="D104" s="714">
        <v>0</v>
      </c>
      <c r="E104" s="714">
        <v>0</v>
      </c>
      <c r="F104" s="484">
        <f t="shared" si="4"/>
        <v>0</v>
      </c>
      <c r="G104" s="484">
        <f t="shared" si="5"/>
        <v>250000</v>
      </c>
      <c r="H104" s="714">
        <v>0</v>
      </c>
      <c r="I104" s="714">
        <v>0</v>
      </c>
      <c r="J104" s="484">
        <f t="shared" si="6"/>
        <v>0</v>
      </c>
      <c r="K104" s="487">
        <f t="shared" si="7"/>
        <v>250000</v>
      </c>
      <c r="L104" s="714">
        <v>0</v>
      </c>
      <c r="M104" s="84"/>
    </row>
    <row r="105" spans="1:13" ht="12.75" x14ac:dyDescent="0.2">
      <c r="A105" s="96" t="s">
        <v>545</v>
      </c>
      <c r="B105" s="714">
        <v>0</v>
      </c>
      <c r="C105" s="714"/>
      <c r="D105" s="714"/>
      <c r="E105" s="714"/>
      <c r="F105" s="484">
        <f t="shared" si="4"/>
        <v>0</v>
      </c>
      <c r="G105" s="484">
        <f t="shared" si="5"/>
        <v>0</v>
      </c>
      <c r="H105" s="714"/>
      <c r="I105" s="714"/>
      <c r="J105" s="484">
        <f t="shared" si="6"/>
        <v>0</v>
      </c>
      <c r="K105" s="487">
        <f t="shared" si="7"/>
        <v>0</v>
      </c>
      <c r="L105" s="714"/>
      <c r="M105" s="84"/>
    </row>
    <row r="106" spans="1:13" ht="12.75" x14ac:dyDescent="0.2">
      <c r="A106" s="478" t="s">
        <v>378</v>
      </c>
      <c r="B106" s="411">
        <f>SUM(B107:B109)</f>
        <v>629313</v>
      </c>
      <c r="C106" s="411">
        <f>SUM(C107:C109)</f>
        <v>548624</v>
      </c>
      <c r="D106" s="411">
        <f>SUM(D107:D109)</f>
        <v>0</v>
      </c>
      <c r="E106" s="411">
        <f>SUM(E107:E109)</f>
        <v>0</v>
      </c>
      <c r="F106" s="411">
        <f t="shared" si="4"/>
        <v>0</v>
      </c>
      <c r="G106" s="411">
        <f t="shared" si="5"/>
        <v>548624</v>
      </c>
      <c r="H106" s="411">
        <f>SUM(H107:H109)</f>
        <v>0</v>
      </c>
      <c r="I106" s="411">
        <f>SUM(I107:I109)</f>
        <v>0</v>
      </c>
      <c r="J106" s="411">
        <f t="shared" si="6"/>
        <v>0</v>
      </c>
      <c r="K106" s="411">
        <f t="shared" si="7"/>
        <v>548624</v>
      </c>
      <c r="L106" s="411">
        <f>SUM(L107:L109)</f>
        <v>0</v>
      </c>
      <c r="M106" s="84"/>
    </row>
    <row r="107" spans="1:13" ht="12.75" x14ac:dyDescent="0.2">
      <c r="A107" s="96" t="s">
        <v>598</v>
      </c>
      <c r="B107" s="714">
        <v>550000</v>
      </c>
      <c r="C107" s="714">
        <v>500000</v>
      </c>
      <c r="D107" s="714">
        <v>0</v>
      </c>
      <c r="E107" s="714">
        <v>0</v>
      </c>
      <c r="F107" s="484">
        <f t="shared" si="4"/>
        <v>0</v>
      </c>
      <c r="G107" s="484">
        <f t="shared" si="5"/>
        <v>500000</v>
      </c>
      <c r="H107" s="714">
        <v>0</v>
      </c>
      <c r="I107" s="714">
        <v>0</v>
      </c>
      <c r="J107" s="484">
        <f t="shared" si="6"/>
        <v>0</v>
      </c>
      <c r="K107" s="487">
        <f t="shared" si="7"/>
        <v>500000</v>
      </c>
      <c r="L107" s="714">
        <v>0</v>
      </c>
      <c r="M107" s="84"/>
    </row>
    <row r="108" spans="1:13" ht="12.75" x14ac:dyDescent="0.2">
      <c r="A108" s="96" t="s">
        <v>599</v>
      </c>
      <c r="B108" s="714">
        <v>79313</v>
      </c>
      <c r="C108" s="714">
        <v>48624</v>
      </c>
      <c r="D108" s="714">
        <v>0</v>
      </c>
      <c r="E108" s="714">
        <v>0</v>
      </c>
      <c r="F108" s="484">
        <f t="shared" si="4"/>
        <v>0</v>
      </c>
      <c r="G108" s="484">
        <f t="shared" si="5"/>
        <v>48624</v>
      </c>
      <c r="H108" s="714">
        <v>0</v>
      </c>
      <c r="I108" s="714">
        <v>0</v>
      </c>
      <c r="J108" s="484">
        <f t="shared" si="6"/>
        <v>0</v>
      </c>
      <c r="K108" s="487">
        <f t="shared" si="7"/>
        <v>48624</v>
      </c>
      <c r="L108" s="714">
        <v>0</v>
      </c>
      <c r="M108" s="84"/>
    </row>
    <row r="109" spans="1:13" ht="12.75" x14ac:dyDescent="0.2">
      <c r="A109" s="96" t="s">
        <v>545</v>
      </c>
      <c r="B109" s="714">
        <v>0</v>
      </c>
      <c r="C109" s="714"/>
      <c r="D109" s="714"/>
      <c r="E109" s="714"/>
      <c r="F109" s="484">
        <f t="shared" si="4"/>
        <v>0</v>
      </c>
      <c r="G109" s="484">
        <f t="shared" si="5"/>
        <v>0</v>
      </c>
      <c r="H109" s="714"/>
      <c r="I109" s="714"/>
      <c r="J109" s="484">
        <f t="shared" si="6"/>
        <v>0</v>
      </c>
      <c r="K109" s="487">
        <f t="shared" si="7"/>
        <v>0</v>
      </c>
      <c r="L109" s="714"/>
      <c r="M109" s="84"/>
    </row>
    <row r="110" spans="1:13" ht="12.75" x14ac:dyDescent="0.2">
      <c r="A110" s="478" t="s">
        <v>379</v>
      </c>
      <c r="B110" s="481">
        <f>SUM(B111:B116)</f>
        <v>599521</v>
      </c>
      <c r="C110" s="481">
        <f>SUM(C111:C116)</f>
        <v>621218.69999999995</v>
      </c>
      <c r="D110" s="481">
        <f>SUM(D111:D116)</f>
        <v>84672.59</v>
      </c>
      <c r="E110" s="481">
        <f>SUM(E111:E116)</f>
        <v>244510.02000000002</v>
      </c>
      <c r="F110" s="481">
        <f t="shared" si="4"/>
        <v>3.1233210881128612E-2</v>
      </c>
      <c r="G110" s="481">
        <f t="shared" si="5"/>
        <v>376708.67999999993</v>
      </c>
      <c r="H110" s="481">
        <f>SUM(H111:H116)</f>
        <v>84672.59</v>
      </c>
      <c r="I110" s="481">
        <f>SUM(I111:I116)</f>
        <v>166600.12</v>
      </c>
      <c r="J110" s="481">
        <f t="shared" si="6"/>
        <v>0</v>
      </c>
      <c r="K110" s="481">
        <f t="shared" si="7"/>
        <v>454618.57999999996</v>
      </c>
      <c r="L110" s="481">
        <f>SUM(L111:L116)</f>
        <v>77909.899999999994</v>
      </c>
      <c r="M110" s="84"/>
    </row>
    <row r="111" spans="1:13" ht="12.75" x14ac:dyDescent="0.2">
      <c r="A111" s="96" t="s">
        <v>600</v>
      </c>
      <c r="B111" s="714">
        <v>220000</v>
      </c>
      <c r="C111" s="714">
        <v>220000</v>
      </c>
      <c r="D111" s="714">
        <v>0</v>
      </c>
      <c r="E111" s="714">
        <v>0</v>
      </c>
      <c r="F111" s="484">
        <f t="shared" si="4"/>
        <v>0</v>
      </c>
      <c r="G111" s="484">
        <f t="shared" si="5"/>
        <v>220000</v>
      </c>
      <c r="H111" s="714">
        <v>0</v>
      </c>
      <c r="I111" s="714">
        <v>0</v>
      </c>
      <c r="J111" s="484">
        <f t="shared" si="6"/>
        <v>0</v>
      </c>
      <c r="K111" s="487">
        <f t="shared" si="7"/>
        <v>220000</v>
      </c>
      <c r="L111" s="714">
        <v>0</v>
      </c>
      <c r="M111" s="84"/>
    </row>
    <row r="112" spans="1:13" ht="12.75" x14ac:dyDescent="0.2">
      <c r="A112" s="96" t="s">
        <v>601</v>
      </c>
      <c r="B112" s="714">
        <v>234021</v>
      </c>
      <c r="C112" s="714">
        <v>276003.86</v>
      </c>
      <c r="D112" s="714">
        <v>60006.33</v>
      </c>
      <c r="E112" s="714">
        <v>189136.92</v>
      </c>
      <c r="F112" s="484">
        <f t="shared" si="4"/>
        <v>2.4159964110129932E-2</v>
      </c>
      <c r="G112" s="484">
        <f t="shared" si="5"/>
        <v>86866.939999999973</v>
      </c>
      <c r="H112" s="714">
        <v>60006.33</v>
      </c>
      <c r="I112" s="714">
        <v>111227.02</v>
      </c>
      <c r="J112" s="484">
        <f t="shared" si="6"/>
        <v>0</v>
      </c>
      <c r="K112" s="487">
        <f t="shared" si="7"/>
        <v>164776.83999999997</v>
      </c>
      <c r="L112" s="714">
        <v>77909.899999999994</v>
      </c>
      <c r="M112" s="84"/>
    </row>
    <row r="113" spans="1:13" ht="12.75" x14ac:dyDescent="0.2">
      <c r="A113" s="96" t="s">
        <v>602</v>
      </c>
      <c r="B113" s="714"/>
      <c r="C113" s="714"/>
      <c r="D113" s="714"/>
      <c r="E113" s="714"/>
      <c r="F113" s="484">
        <f t="shared" si="4"/>
        <v>0</v>
      </c>
      <c r="G113" s="484">
        <f t="shared" si="5"/>
        <v>0</v>
      </c>
      <c r="H113" s="714"/>
      <c r="I113" s="714"/>
      <c r="J113" s="484">
        <f t="shared" si="6"/>
        <v>0</v>
      </c>
      <c r="K113" s="487">
        <f t="shared" si="7"/>
        <v>0</v>
      </c>
      <c r="L113" s="714"/>
      <c r="M113" s="84"/>
    </row>
    <row r="114" spans="1:13" ht="12.75" x14ac:dyDescent="0.2">
      <c r="A114" s="96" t="s">
        <v>603</v>
      </c>
      <c r="B114" s="714"/>
      <c r="C114" s="714"/>
      <c r="D114" s="714"/>
      <c r="E114" s="714"/>
      <c r="F114" s="484">
        <f t="shared" si="4"/>
        <v>0</v>
      </c>
      <c r="G114" s="484">
        <f t="shared" si="5"/>
        <v>0</v>
      </c>
      <c r="H114" s="714"/>
      <c r="I114" s="714"/>
      <c r="J114" s="484">
        <f t="shared" si="6"/>
        <v>0</v>
      </c>
      <c r="K114" s="487">
        <f t="shared" si="7"/>
        <v>0</v>
      </c>
      <c r="L114" s="714"/>
      <c r="M114" s="84"/>
    </row>
    <row r="115" spans="1:13" ht="12.75" x14ac:dyDescent="0.2">
      <c r="A115" s="96" t="s">
        <v>604</v>
      </c>
      <c r="B115" s="714"/>
      <c r="C115" s="714"/>
      <c r="D115" s="714"/>
      <c r="E115" s="714"/>
      <c r="F115" s="484">
        <f t="shared" si="4"/>
        <v>0</v>
      </c>
      <c r="G115" s="484">
        <f t="shared" si="5"/>
        <v>0</v>
      </c>
      <c r="H115" s="714"/>
      <c r="I115" s="714"/>
      <c r="J115" s="484">
        <f t="shared" si="6"/>
        <v>0</v>
      </c>
      <c r="K115" s="487">
        <f t="shared" si="7"/>
        <v>0</v>
      </c>
      <c r="L115" s="714"/>
      <c r="M115" s="84"/>
    </row>
    <row r="116" spans="1:13" ht="12.75" x14ac:dyDescent="0.2">
      <c r="A116" s="96" t="s">
        <v>545</v>
      </c>
      <c r="B116" s="714">
        <v>145500</v>
      </c>
      <c r="C116" s="714">
        <v>125214.84</v>
      </c>
      <c r="D116" s="714">
        <v>24666.26</v>
      </c>
      <c r="E116" s="714">
        <v>55373.1</v>
      </c>
      <c r="F116" s="484">
        <f t="shared" si="4"/>
        <v>7.0732467709986799E-3</v>
      </c>
      <c r="G116" s="484">
        <f t="shared" si="5"/>
        <v>69841.739999999991</v>
      </c>
      <c r="H116" s="714">
        <v>24666.26</v>
      </c>
      <c r="I116" s="714">
        <v>55373.1</v>
      </c>
      <c r="J116" s="484">
        <f t="shared" si="6"/>
        <v>0</v>
      </c>
      <c r="K116" s="487">
        <f t="shared" si="7"/>
        <v>69841.739999999991</v>
      </c>
      <c r="L116" s="714">
        <v>0</v>
      </c>
      <c r="M116" s="84"/>
    </row>
    <row r="117" spans="1:13" ht="12.75" x14ac:dyDescent="0.2">
      <c r="A117" s="478" t="s">
        <v>380</v>
      </c>
      <c r="B117" s="481">
        <f>SUM(B118:B121)</f>
        <v>0</v>
      </c>
      <c r="C117" s="481">
        <f>SUM(C118:C121)</f>
        <v>0</v>
      </c>
      <c r="D117" s="481">
        <f>SUM(D118:D121)</f>
        <v>0</v>
      </c>
      <c r="E117" s="481">
        <f>SUM(E118:E121)</f>
        <v>0</v>
      </c>
      <c r="F117" s="481">
        <f t="shared" si="4"/>
        <v>0</v>
      </c>
      <c r="G117" s="481">
        <f t="shared" si="5"/>
        <v>0</v>
      </c>
      <c r="H117" s="481">
        <f>SUM(H118:H121)</f>
        <v>0</v>
      </c>
      <c r="I117" s="481">
        <f>SUM(I118:I121)</f>
        <v>0</v>
      </c>
      <c r="J117" s="481">
        <f t="shared" si="6"/>
        <v>0</v>
      </c>
      <c r="K117" s="481">
        <f t="shared" si="7"/>
        <v>0</v>
      </c>
      <c r="L117" s="481">
        <f>SUM(L118:L121)</f>
        <v>0</v>
      </c>
      <c r="M117" s="84"/>
    </row>
    <row r="118" spans="1:13" ht="12.75" x14ac:dyDescent="0.2">
      <c r="A118" s="96" t="s">
        <v>605</v>
      </c>
      <c r="B118" s="714"/>
      <c r="C118" s="714"/>
      <c r="D118" s="714"/>
      <c r="E118" s="714"/>
      <c r="F118" s="484">
        <f t="shared" si="4"/>
        <v>0</v>
      </c>
      <c r="G118" s="484">
        <f t="shared" si="5"/>
        <v>0</v>
      </c>
      <c r="H118" s="714"/>
      <c r="I118" s="714"/>
      <c r="J118" s="484">
        <f t="shared" si="6"/>
        <v>0</v>
      </c>
      <c r="K118" s="487">
        <f t="shared" si="7"/>
        <v>0</v>
      </c>
      <c r="L118" s="714"/>
      <c r="M118" s="84"/>
    </row>
    <row r="119" spans="1:13" ht="12.75" x14ac:dyDescent="0.2">
      <c r="A119" s="96" t="s">
        <v>606</v>
      </c>
      <c r="B119" s="714"/>
      <c r="C119" s="714"/>
      <c r="D119" s="714"/>
      <c r="E119" s="714"/>
      <c r="F119" s="484">
        <f t="shared" si="4"/>
        <v>0</v>
      </c>
      <c r="G119" s="484">
        <f t="shared" si="5"/>
        <v>0</v>
      </c>
      <c r="H119" s="714"/>
      <c r="I119" s="714"/>
      <c r="J119" s="484">
        <f t="shared" si="6"/>
        <v>0</v>
      </c>
      <c r="K119" s="487">
        <f t="shared" si="7"/>
        <v>0</v>
      </c>
      <c r="L119" s="714"/>
      <c r="M119" s="84"/>
    </row>
    <row r="120" spans="1:13" ht="12.75" x14ac:dyDescent="0.2">
      <c r="A120" s="96" t="s">
        <v>607</v>
      </c>
      <c r="B120" s="714"/>
      <c r="C120" s="714"/>
      <c r="D120" s="714"/>
      <c r="E120" s="714"/>
      <c r="F120" s="484">
        <f t="shared" si="4"/>
        <v>0</v>
      </c>
      <c r="G120" s="484">
        <f t="shared" si="5"/>
        <v>0</v>
      </c>
      <c r="H120" s="714"/>
      <c r="I120" s="714"/>
      <c r="J120" s="484">
        <f t="shared" si="6"/>
        <v>0</v>
      </c>
      <c r="K120" s="487">
        <f t="shared" si="7"/>
        <v>0</v>
      </c>
      <c r="L120" s="714"/>
      <c r="M120" s="84"/>
    </row>
    <row r="121" spans="1:13" ht="12.75" x14ac:dyDescent="0.2">
      <c r="A121" s="96" t="s">
        <v>545</v>
      </c>
      <c r="B121" s="714"/>
      <c r="C121" s="714"/>
      <c r="D121" s="714"/>
      <c r="E121" s="714"/>
      <c r="F121" s="484">
        <f t="shared" si="4"/>
        <v>0</v>
      </c>
      <c r="G121" s="484">
        <f t="shared" si="5"/>
        <v>0</v>
      </c>
      <c r="H121" s="714"/>
      <c r="I121" s="714"/>
      <c r="J121" s="484">
        <f t="shared" si="6"/>
        <v>0</v>
      </c>
      <c r="K121" s="487">
        <f t="shared" si="7"/>
        <v>0</v>
      </c>
      <c r="L121" s="714"/>
      <c r="M121" s="84"/>
    </row>
    <row r="122" spans="1:13" ht="12.75" x14ac:dyDescent="0.2">
      <c r="A122" s="478" t="s">
        <v>381</v>
      </c>
      <c r="B122" s="481">
        <f>SUM(B123:B130)</f>
        <v>821645</v>
      </c>
      <c r="C122" s="481">
        <f>SUM(C123:C130)</f>
        <v>765933.29</v>
      </c>
      <c r="D122" s="481">
        <f>SUM(D123:D130)</f>
        <v>66303.679999999993</v>
      </c>
      <c r="E122" s="481">
        <f>SUM(E123:E130)</f>
        <v>119145.94</v>
      </c>
      <c r="F122" s="481">
        <f t="shared" si="4"/>
        <v>1.5219459184741371E-2</v>
      </c>
      <c r="G122" s="481">
        <f t="shared" si="5"/>
        <v>646787.35000000009</v>
      </c>
      <c r="H122" s="481">
        <f>SUM(H123:H130)</f>
        <v>30113.68</v>
      </c>
      <c r="I122" s="481">
        <f>SUM(I123:I130)</f>
        <v>80995.94</v>
      </c>
      <c r="J122" s="481">
        <f t="shared" si="6"/>
        <v>0</v>
      </c>
      <c r="K122" s="481">
        <f t="shared" si="7"/>
        <v>684937.35000000009</v>
      </c>
      <c r="L122" s="481">
        <f>SUM(L123:L130)</f>
        <v>38190</v>
      </c>
      <c r="M122" s="84"/>
    </row>
    <row r="123" spans="1:13" ht="12.75" x14ac:dyDescent="0.2">
      <c r="A123" s="96" t="s">
        <v>608</v>
      </c>
      <c r="B123" s="714"/>
      <c r="C123" s="714"/>
      <c r="D123" s="714"/>
      <c r="E123" s="714"/>
      <c r="F123" s="484">
        <f t="shared" si="4"/>
        <v>0</v>
      </c>
      <c r="G123" s="484">
        <f t="shared" si="5"/>
        <v>0</v>
      </c>
      <c r="H123" s="714"/>
      <c r="I123" s="714"/>
      <c r="J123" s="484">
        <f t="shared" si="6"/>
        <v>0</v>
      </c>
      <c r="K123" s="487">
        <f t="shared" si="7"/>
        <v>0</v>
      </c>
      <c r="L123" s="714"/>
      <c r="M123" s="84"/>
    </row>
    <row r="124" spans="1:13" ht="12.75" x14ac:dyDescent="0.2">
      <c r="A124" s="96" t="s">
        <v>609</v>
      </c>
      <c r="B124" s="714"/>
      <c r="C124" s="714"/>
      <c r="D124" s="714"/>
      <c r="E124" s="714"/>
      <c r="F124" s="484">
        <f t="shared" si="4"/>
        <v>0</v>
      </c>
      <c r="G124" s="484">
        <f t="shared" si="5"/>
        <v>0</v>
      </c>
      <c r="H124" s="714"/>
      <c r="I124" s="714"/>
      <c r="J124" s="484">
        <f t="shared" si="6"/>
        <v>0</v>
      </c>
      <c r="K124" s="487">
        <f t="shared" si="7"/>
        <v>0</v>
      </c>
      <c r="L124" s="714"/>
      <c r="M124" s="84"/>
    </row>
    <row r="125" spans="1:13" ht="12.75" x14ac:dyDescent="0.2">
      <c r="A125" s="96" t="s">
        <v>610</v>
      </c>
      <c r="B125" s="714"/>
      <c r="C125" s="714"/>
      <c r="D125" s="714"/>
      <c r="E125" s="714"/>
      <c r="F125" s="484">
        <f t="shared" si="4"/>
        <v>0</v>
      </c>
      <c r="G125" s="484">
        <f t="shared" si="5"/>
        <v>0</v>
      </c>
      <c r="H125" s="714"/>
      <c r="I125" s="714"/>
      <c r="J125" s="484">
        <f t="shared" si="6"/>
        <v>0</v>
      </c>
      <c r="K125" s="487">
        <f t="shared" si="7"/>
        <v>0</v>
      </c>
      <c r="L125" s="714"/>
      <c r="M125" s="84"/>
    </row>
    <row r="126" spans="1:13" ht="12.75" x14ac:dyDescent="0.2">
      <c r="A126" s="96" t="s">
        <v>611</v>
      </c>
      <c r="B126" s="714"/>
      <c r="C126" s="714"/>
      <c r="D126" s="714"/>
      <c r="E126" s="714"/>
      <c r="F126" s="484">
        <f t="shared" si="4"/>
        <v>0</v>
      </c>
      <c r="G126" s="484">
        <f t="shared" si="5"/>
        <v>0</v>
      </c>
      <c r="H126" s="714"/>
      <c r="I126" s="714"/>
      <c r="J126" s="484">
        <f t="shared" si="6"/>
        <v>0</v>
      </c>
      <c r="K126" s="487">
        <f t="shared" si="7"/>
        <v>0</v>
      </c>
      <c r="L126" s="714"/>
      <c r="M126" s="84"/>
    </row>
    <row r="127" spans="1:13" ht="12.75" x14ac:dyDescent="0.2">
      <c r="A127" s="96" t="s">
        <v>612</v>
      </c>
      <c r="B127" s="714">
        <v>479296</v>
      </c>
      <c r="C127" s="714">
        <v>361506</v>
      </c>
      <c r="D127" s="714">
        <v>0</v>
      </c>
      <c r="E127" s="714">
        <v>0</v>
      </c>
      <c r="F127" s="484">
        <f t="shared" si="4"/>
        <v>0</v>
      </c>
      <c r="G127" s="484">
        <f t="shared" si="5"/>
        <v>361506</v>
      </c>
      <c r="H127" s="714">
        <v>0</v>
      </c>
      <c r="I127" s="714">
        <v>0</v>
      </c>
      <c r="J127" s="484">
        <f t="shared" si="6"/>
        <v>0</v>
      </c>
      <c r="K127" s="487">
        <f t="shared" si="7"/>
        <v>361506</v>
      </c>
      <c r="L127" s="714">
        <v>0</v>
      </c>
      <c r="M127" s="84"/>
    </row>
    <row r="128" spans="1:13" ht="12.75" x14ac:dyDescent="0.2">
      <c r="A128" s="96" t="s">
        <v>613</v>
      </c>
      <c r="B128" s="714">
        <v>84085</v>
      </c>
      <c r="C128" s="714">
        <v>84085</v>
      </c>
      <c r="D128" s="714">
        <v>0</v>
      </c>
      <c r="E128" s="714">
        <v>0</v>
      </c>
      <c r="F128" s="484">
        <f t="shared" si="4"/>
        <v>0</v>
      </c>
      <c r="G128" s="484">
        <f t="shared" si="5"/>
        <v>84085</v>
      </c>
      <c r="H128" s="714">
        <v>0</v>
      </c>
      <c r="I128" s="714">
        <v>0</v>
      </c>
      <c r="J128" s="484">
        <f t="shared" si="6"/>
        <v>0</v>
      </c>
      <c r="K128" s="487">
        <f t="shared" si="7"/>
        <v>84085</v>
      </c>
      <c r="L128" s="714">
        <v>0</v>
      </c>
      <c r="M128" s="84"/>
    </row>
    <row r="129" spans="1:13" ht="12.75" x14ac:dyDescent="0.2">
      <c r="A129" s="96" t="s">
        <v>614</v>
      </c>
      <c r="B129" s="714">
        <v>0</v>
      </c>
      <c r="C129" s="714">
        <v>0</v>
      </c>
      <c r="D129" s="714">
        <v>0</v>
      </c>
      <c r="E129" s="714">
        <v>0</v>
      </c>
      <c r="F129" s="484">
        <f t="shared" si="4"/>
        <v>0</v>
      </c>
      <c r="G129" s="484">
        <f t="shared" si="5"/>
        <v>0</v>
      </c>
      <c r="H129" s="714">
        <v>0</v>
      </c>
      <c r="I129" s="714">
        <v>0</v>
      </c>
      <c r="J129" s="484">
        <f t="shared" si="6"/>
        <v>0</v>
      </c>
      <c r="K129" s="487">
        <f t="shared" si="7"/>
        <v>0</v>
      </c>
      <c r="L129" s="714">
        <v>0</v>
      </c>
      <c r="M129" s="84"/>
    </row>
    <row r="130" spans="1:13" ht="12.75" x14ac:dyDescent="0.2">
      <c r="A130" s="96" t="s">
        <v>545</v>
      </c>
      <c r="B130" s="714">
        <v>258264</v>
      </c>
      <c r="C130" s="714">
        <v>320342.28999999998</v>
      </c>
      <c r="D130" s="714">
        <v>66303.679999999993</v>
      </c>
      <c r="E130" s="714">
        <v>119145.94</v>
      </c>
      <c r="F130" s="484">
        <f t="shared" si="4"/>
        <v>1.5219459184741371E-2</v>
      </c>
      <c r="G130" s="484">
        <f t="shared" si="5"/>
        <v>201196.34999999998</v>
      </c>
      <c r="H130" s="714">
        <v>30113.68</v>
      </c>
      <c r="I130" s="714">
        <v>80995.94</v>
      </c>
      <c r="J130" s="484">
        <f t="shared" si="6"/>
        <v>0</v>
      </c>
      <c r="K130" s="487">
        <f t="shared" si="7"/>
        <v>239346.34999999998</v>
      </c>
      <c r="L130" s="714">
        <v>38190</v>
      </c>
      <c r="M130" s="84"/>
    </row>
    <row r="131" spans="1:13" ht="12.75" x14ac:dyDescent="0.2">
      <c r="A131" s="478" t="s">
        <v>382</v>
      </c>
      <c r="B131" s="481">
        <f>SUM(B132:B133)</f>
        <v>0</v>
      </c>
      <c r="C131" s="481">
        <f>SUM(C132:C133)</f>
        <v>0</v>
      </c>
      <c r="D131" s="481">
        <f>SUM(D132:D133)</f>
        <v>0</v>
      </c>
      <c r="E131" s="481">
        <f>SUM(E132:E133)</f>
        <v>0</v>
      </c>
      <c r="F131" s="481">
        <f t="shared" si="4"/>
        <v>0</v>
      </c>
      <c r="G131" s="481">
        <f t="shared" si="5"/>
        <v>0</v>
      </c>
      <c r="H131" s="481">
        <f>SUM(H132:H133)</f>
        <v>0</v>
      </c>
      <c r="I131" s="481">
        <f>SUM(I132:I133)</f>
        <v>0</v>
      </c>
      <c r="J131" s="481">
        <f t="shared" si="6"/>
        <v>0</v>
      </c>
      <c r="K131" s="481">
        <f t="shared" si="7"/>
        <v>0</v>
      </c>
      <c r="L131" s="481">
        <f>SUM(L132:L133)</f>
        <v>0</v>
      </c>
      <c r="M131" s="84"/>
    </row>
    <row r="132" spans="1:13" ht="12.75" x14ac:dyDescent="0.2">
      <c r="A132" s="96" t="s">
        <v>615</v>
      </c>
      <c r="B132" s="714"/>
      <c r="C132" s="714"/>
      <c r="D132" s="714"/>
      <c r="E132" s="714"/>
      <c r="F132" s="484">
        <f t="shared" si="4"/>
        <v>0</v>
      </c>
      <c r="G132" s="484">
        <f t="shared" si="5"/>
        <v>0</v>
      </c>
      <c r="H132" s="714"/>
      <c r="I132" s="714"/>
      <c r="J132" s="484">
        <f t="shared" si="6"/>
        <v>0</v>
      </c>
      <c r="K132" s="487">
        <f t="shared" si="7"/>
        <v>0</v>
      </c>
      <c r="L132" s="714"/>
      <c r="M132" s="84"/>
    </row>
    <row r="133" spans="1:13" ht="12.75" x14ac:dyDescent="0.2">
      <c r="A133" s="96" t="s">
        <v>616</v>
      </c>
      <c r="B133" s="714"/>
      <c r="C133" s="714"/>
      <c r="D133" s="714"/>
      <c r="E133" s="714"/>
      <c r="F133" s="484">
        <f t="shared" si="4"/>
        <v>0</v>
      </c>
      <c r="G133" s="484">
        <f t="shared" si="5"/>
        <v>0</v>
      </c>
      <c r="H133" s="714"/>
      <c r="I133" s="714"/>
      <c r="J133" s="484">
        <f t="shared" si="6"/>
        <v>0</v>
      </c>
      <c r="K133" s="487">
        <f t="shared" si="7"/>
        <v>0</v>
      </c>
      <c r="L133" s="714"/>
      <c r="M133" s="84"/>
    </row>
    <row r="134" spans="1:13" ht="12.75" x14ac:dyDescent="0.2">
      <c r="A134" s="478" t="s">
        <v>383</v>
      </c>
      <c r="B134" s="481">
        <f>SUM(B135:B140)</f>
        <v>0</v>
      </c>
      <c r="C134" s="481">
        <f>SUM(C135:C140)</f>
        <v>0</v>
      </c>
      <c r="D134" s="481">
        <f>SUM(D135:D140)</f>
        <v>0</v>
      </c>
      <c r="E134" s="481">
        <f>SUM(E135:E140)</f>
        <v>0</v>
      </c>
      <c r="F134" s="481">
        <f t="shared" si="4"/>
        <v>0</v>
      </c>
      <c r="G134" s="481">
        <f t="shared" si="5"/>
        <v>0</v>
      </c>
      <c r="H134" s="481">
        <f>SUM(H135:H140)</f>
        <v>0</v>
      </c>
      <c r="I134" s="481">
        <f>SUM(I135:I140)</f>
        <v>0</v>
      </c>
      <c r="J134" s="481">
        <f t="shared" si="6"/>
        <v>0</v>
      </c>
      <c r="K134" s="481">
        <f t="shared" si="7"/>
        <v>0</v>
      </c>
      <c r="L134" s="481">
        <f>SUM(L135:L140)</f>
        <v>0</v>
      </c>
      <c r="M134" s="84"/>
    </row>
    <row r="135" spans="1:13" ht="12.75" x14ac:dyDescent="0.2">
      <c r="A135" s="96" t="s">
        <v>617</v>
      </c>
      <c r="B135" s="714"/>
      <c r="C135" s="714"/>
      <c r="D135" s="714"/>
      <c r="E135" s="714"/>
      <c r="F135" s="484">
        <f t="shared" si="4"/>
        <v>0</v>
      </c>
      <c r="G135" s="484">
        <f t="shared" si="5"/>
        <v>0</v>
      </c>
      <c r="H135" s="714"/>
      <c r="I135" s="714"/>
      <c r="J135" s="484">
        <f t="shared" si="6"/>
        <v>0</v>
      </c>
      <c r="K135" s="487">
        <f t="shared" si="7"/>
        <v>0</v>
      </c>
      <c r="L135" s="714"/>
      <c r="M135" s="84"/>
    </row>
    <row r="136" spans="1:13" ht="12.75" x14ac:dyDescent="0.2">
      <c r="A136" s="96" t="s">
        <v>618</v>
      </c>
      <c r="B136" s="714"/>
      <c r="C136" s="714"/>
      <c r="D136" s="714"/>
      <c r="E136" s="714"/>
      <c r="F136" s="484">
        <f t="shared" si="4"/>
        <v>0</v>
      </c>
      <c r="G136" s="484">
        <f t="shared" si="5"/>
        <v>0</v>
      </c>
      <c r="H136" s="714"/>
      <c r="I136" s="714"/>
      <c r="J136" s="484">
        <f t="shared" si="6"/>
        <v>0</v>
      </c>
      <c r="K136" s="487">
        <f t="shared" si="7"/>
        <v>0</v>
      </c>
      <c r="L136" s="714"/>
      <c r="M136" s="84"/>
    </row>
    <row r="137" spans="1:13" ht="12.75" x14ac:dyDescent="0.2">
      <c r="A137" s="96" t="s">
        <v>619</v>
      </c>
      <c r="B137" s="714"/>
      <c r="C137" s="714"/>
      <c r="D137" s="714"/>
      <c r="E137" s="714"/>
      <c r="F137" s="484">
        <f t="shared" si="4"/>
        <v>0</v>
      </c>
      <c r="G137" s="484">
        <f t="shared" si="5"/>
        <v>0</v>
      </c>
      <c r="H137" s="714"/>
      <c r="I137" s="714"/>
      <c r="J137" s="484">
        <f t="shared" si="6"/>
        <v>0</v>
      </c>
      <c r="K137" s="487">
        <f t="shared" si="7"/>
        <v>0</v>
      </c>
      <c r="L137" s="714"/>
      <c r="M137" s="84"/>
    </row>
    <row r="138" spans="1:13" ht="12.75" x14ac:dyDescent="0.2">
      <c r="A138" s="96" t="s">
        <v>620</v>
      </c>
      <c r="B138" s="714"/>
      <c r="C138" s="714"/>
      <c r="D138" s="714"/>
      <c r="E138" s="714"/>
      <c r="F138" s="484">
        <f t="shared" si="4"/>
        <v>0</v>
      </c>
      <c r="G138" s="484">
        <f t="shared" si="5"/>
        <v>0</v>
      </c>
      <c r="H138" s="714"/>
      <c r="I138" s="714"/>
      <c r="J138" s="484">
        <f t="shared" si="6"/>
        <v>0</v>
      </c>
      <c r="K138" s="487">
        <f t="shared" si="7"/>
        <v>0</v>
      </c>
      <c r="L138" s="714"/>
      <c r="M138" s="84"/>
    </row>
    <row r="139" spans="1:13" ht="12.75" x14ac:dyDescent="0.2">
      <c r="A139" s="96" t="s">
        <v>621</v>
      </c>
      <c r="B139" s="714"/>
      <c r="C139" s="714"/>
      <c r="D139" s="714"/>
      <c r="E139" s="714"/>
      <c r="F139" s="484">
        <f t="shared" si="4"/>
        <v>0</v>
      </c>
      <c r="G139" s="484">
        <f t="shared" si="5"/>
        <v>0</v>
      </c>
      <c r="H139" s="714"/>
      <c r="I139" s="714"/>
      <c r="J139" s="484">
        <f t="shared" si="6"/>
        <v>0</v>
      </c>
      <c r="K139" s="487">
        <f t="shared" si="7"/>
        <v>0</v>
      </c>
      <c r="L139" s="714"/>
      <c r="M139" s="84"/>
    </row>
    <row r="140" spans="1:13" ht="12.75" x14ac:dyDescent="0.2">
      <c r="A140" s="96" t="s">
        <v>545</v>
      </c>
      <c r="B140" s="714"/>
      <c r="C140" s="714"/>
      <c r="D140" s="714"/>
      <c r="E140" s="714"/>
      <c r="F140" s="484">
        <f t="shared" si="4"/>
        <v>0</v>
      </c>
      <c r="G140" s="484">
        <f t="shared" si="5"/>
        <v>0</v>
      </c>
      <c r="H140" s="714"/>
      <c r="I140" s="714"/>
      <c r="J140" s="484">
        <f t="shared" si="6"/>
        <v>0</v>
      </c>
      <c r="K140" s="487">
        <f t="shared" si="7"/>
        <v>0</v>
      </c>
      <c r="L140" s="714"/>
      <c r="M140" s="84"/>
    </row>
    <row r="141" spans="1:13" ht="12.75" x14ac:dyDescent="0.2">
      <c r="A141" s="478" t="s">
        <v>384</v>
      </c>
      <c r="B141" s="481">
        <f>SUM(B142:B147)</f>
        <v>0</v>
      </c>
      <c r="C141" s="481">
        <f>SUM(C142:C147)</f>
        <v>0</v>
      </c>
      <c r="D141" s="481">
        <f>SUM(D142:D147)</f>
        <v>0</v>
      </c>
      <c r="E141" s="481">
        <f>SUM(E142:E147)</f>
        <v>0</v>
      </c>
      <c r="F141" s="481">
        <f t="shared" si="4"/>
        <v>0</v>
      </c>
      <c r="G141" s="481">
        <f t="shared" si="5"/>
        <v>0</v>
      </c>
      <c r="H141" s="481">
        <f>SUM(H142:H147)</f>
        <v>0</v>
      </c>
      <c r="I141" s="481">
        <f>SUM(I142:I147)</f>
        <v>0</v>
      </c>
      <c r="J141" s="481">
        <f t="shared" si="6"/>
        <v>0</v>
      </c>
      <c r="K141" s="481">
        <f t="shared" si="7"/>
        <v>0</v>
      </c>
      <c r="L141" s="481">
        <f>SUM(L142:L147)</f>
        <v>0</v>
      </c>
      <c r="M141" s="84"/>
    </row>
    <row r="142" spans="1:13" ht="12.75" x14ac:dyDescent="0.2">
      <c r="A142" s="96" t="s">
        <v>622</v>
      </c>
      <c r="B142" s="714"/>
      <c r="C142" s="714"/>
      <c r="D142" s="714"/>
      <c r="E142" s="714"/>
      <c r="F142" s="484">
        <f t="shared" ref="F142:F178" si="8">IF(E$182="",0,IF(E$182=0,0,E142/E$182))</f>
        <v>0</v>
      </c>
      <c r="G142" s="484">
        <f t="shared" ref="G142:G181" si="9">+C142-E142</f>
        <v>0</v>
      </c>
      <c r="H142" s="714"/>
      <c r="I142" s="714"/>
      <c r="J142" s="484">
        <f t="shared" ref="J142:J178" si="10">IF(I311="",0,IF(I311=0,0,I142/I$182))</f>
        <v>0</v>
      </c>
      <c r="K142" s="487">
        <f t="shared" ref="K142:K181" si="11">+C142-I142</f>
        <v>0</v>
      </c>
      <c r="L142" s="714"/>
      <c r="M142" s="84"/>
    </row>
    <row r="143" spans="1:13" ht="12.75" x14ac:dyDescent="0.2">
      <c r="A143" s="96" t="s">
        <v>623</v>
      </c>
      <c r="B143" s="714"/>
      <c r="C143" s="714"/>
      <c r="D143" s="714"/>
      <c r="E143" s="714"/>
      <c r="F143" s="484">
        <f t="shared" si="8"/>
        <v>0</v>
      </c>
      <c r="G143" s="484">
        <f t="shared" si="9"/>
        <v>0</v>
      </c>
      <c r="H143" s="714"/>
      <c r="I143" s="714"/>
      <c r="J143" s="484">
        <f t="shared" si="10"/>
        <v>0</v>
      </c>
      <c r="K143" s="487">
        <f t="shared" si="11"/>
        <v>0</v>
      </c>
      <c r="L143" s="714"/>
      <c r="M143" s="84"/>
    </row>
    <row r="144" spans="1:13" ht="12.75" x14ac:dyDescent="0.2">
      <c r="A144" s="96" t="s">
        <v>624</v>
      </c>
      <c r="B144" s="714"/>
      <c r="C144" s="714"/>
      <c r="D144" s="714"/>
      <c r="E144" s="714"/>
      <c r="F144" s="484">
        <f t="shared" si="8"/>
        <v>0</v>
      </c>
      <c r="G144" s="484">
        <f t="shared" si="9"/>
        <v>0</v>
      </c>
      <c r="H144" s="714"/>
      <c r="I144" s="714"/>
      <c r="J144" s="484">
        <f t="shared" si="10"/>
        <v>0</v>
      </c>
      <c r="K144" s="487">
        <f t="shared" si="11"/>
        <v>0</v>
      </c>
      <c r="L144" s="714"/>
      <c r="M144" s="84"/>
    </row>
    <row r="145" spans="1:13" ht="12.75" x14ac:dyDescent="0.2">
      <c r="A145" s="96" t="s">
        <v>625</v>
      </c>
      <c r="B145" s="714"/>
      <c r="C145" s="714"/>
      <c r="D145" s="714"/>
      <c r="E145" s="714"/>
      <c r="F145" s="484">
        <f t="shared" si="8"/>
        <v>0</v>
      </c>
      <c r="G145" s="484">
        <f t="shared" si="9"/>
        <v>0</v>
      </c>
      <c r="H145" s="714"/>
      <c r="I145" s="714"/>
      <c r="J145" s="484">
        <f t="shared" si="10"/>
        <v>0</v>
      </c>
      <c r="K145" s="487">
        <f t="shared" si="11"/>
        <v>0</v>
      </c>
      <c r="L145" s="714"/>
      <c r="M145" s="84"/>
    </row>
    <row r="146" spans="1:13" ht="12.75" x14ac:dyDescent="0.2">
      <c r="A146" s="96" t="s">
        <v>626</v>
      </c>
      <c r="B146" s="714"/>
      <c r="C146" s="714"/>
      <c r="D146" s="714"/>
      <c r="E146" s="714"/>
      <c r="F146" s="484">
        <f t="shared" si="8"/>
        <v>0</v>
      </c>
      <c r="G146" s="484">
        <f t="shared" si="9"/>
        <v>0</v>
      </c>
      <c r="H146" s="714"/>
      <c r="I146" s="714"/>
      <c r="J146" s="484">
        <f t="shared" si="10"/>
        <v>0</v>
      </c>
      <c r="K146" s="487">
        <f t="shared" si="11"/>
        <v>0</v>
      </c>
      <c r="L146" s="714"/>
      <c r="M146" s="84"/>
    </row>
    <row r="147" spans="1:13" ht="12.75" x14ac:dyDescent="0.2">
      <c r="A147" s="96" t="s">
        <v>545</v>
      </c>
      <c r="B147" s="714"/>
      <c r="C147" s="714"/>
      <c r="D147" s="714"/>
      <c r="E147" s="714"/>
      <c r="F147" s="484">
        <f t="shared" si="8"/>
        <v>0</v>
      </c>
      <c r="G147" s="484">
        <f t="shared" si="9"/>
        <v>0</v>
      </c>
      <c r="H147" s="714"/>
      <c r="I147" s="714"/>
      <c r="J147" s="484">
        <f t="shared" si="10"/>
        <v>0</v>
      </c>
      <c r="K147" s="487">
        <f t="shared" si="11"/>
        <v>0</v>
      </c>
      <c r="L147" s="714"/>
      <c r="M147" s="84"/>
    </row>
    <row r="148" spans="1:13" ht="12.75" x14ac:dyDescent="0.2">
      <c r="A148" s="478" t="s">
        <v>385</v>
      </c>
      <c r="B148" s="411">
        <f>SUM(B149:B151)</f>
        <v>0</v>
      </c>
      <c r="C148" s="411">
        <f>SUM(C149:C151)</f>
        <v>0</v>
      </c>
      <c r="D148" s="411">
        <f>SUM(D149:D151)</f>
        <v>0</v>
      </c>
      <c r="E148" s="411">
        <f>SUM(E149:E151)</f>
        <v>0</v>
      </c>
      <c r="F148" s="411">
        <f t="shared" si="8"/>
        <v>0</v>
      </c>
      <c r="G148" s="411">
        <f t="shared" si="9"/>
        <v>0</v>
      </c>
      <c r="H148" s="411">
        <f>SUM(H149:H151)</f>
        <v>0</v>
      </c>
      <c r="I148" s="411">
        <f>SUM(I149:I151)</f>
        <v>0</v>
      </c>
      <c r="J148" s="411">
        <f t="shared" si="10"/>
        <v>0</v>
      </c>
      <c r="K148" s="411">
        <f t="shared" si="11"/>
        <v>0</v>
      </c>
      <c r="L148" s="411">
        <f>SUM(L149:L151)</f>
        <v>0</v>
      </c>
      <c r="M148" s="84"/>
    </row>
    <row r="149" spans="1:13" ht="12.75" x14ac:dyDescent="0.2">
      <c r="A149" s="96" t="s">
        <v>627</v>
      </c>
      <c r="B149" s="714"/>
      <c r="C149" s="714"/>
      <c r="D149" s="714"/>
      <c r="E149" s="714"/>
      <c r="F149" s="484">
        <f t="shared" si="8"/>
        <v>0</v>
      </c>
      <c r="G149" s="484">
        <f t="shared" si="9"/>
        <v>0</v>
      </c>
      <c r="H149" s="714"/>
      <c r="I149" s="714"/>
      <c r="J149" s="484">
        <f t="shared" si="10"/>
        <v>0</v>
      </c>
      <c r="K149" s="487">
        <f t="shared" si="11"/>
        <v>0</v>
      </c>
      <c r="L149" s="714"/>
      <c r="M149" s="84"/>
    </row>
    <row r="150" spans="1:13" ht="12.75" x14ac:dyDescent="0.2">
      <c r="A150" s="96" t="s">
        <v>628</v>
      </c>
      <c r="B150" s="714"/>
      <c r="C150" s="714"/>
      <c r="D150" s="714"/>
      <c r="E150" s="714"/>
      <c r="F150" s="484">
        <f t="shared" si="8"/>
        <v>0</v>
      </c>
      <c r="G150" s="484">
        <f t="shared" si="9"/>
        <v>0</v>
      </c>
      <c r="H150" s="714"/>
      <c r="I150" s="714"/>
      <c r="J150" s="484">
        <f t="shared" si="10"/>
        <v>0</v>
      </c>
      <c r="K150" s="487">
        <f t="shared" si="11"/>
        <v>0</v>
      </c>
      <c r="L150" s="714"/>
      <c r="M150" s="84"/>
    </row>
    <row r="151" spans="1:13" ht="12.75" x14ac:dyDescent="0.2">
      <c r="A151" s="96" t="s">
        <v>545</v>
      </c>
      <c r="B151" s="714"/>
      <c r="C151" s="714"/>
      <c r="D151" s="714"/>
      <c r="E151" s="714"/>
      <c r="F151" s="484">
        <f t="shared" si="8"/>
        <v>0</v>
      </c>
      <c r="G151" s="484">
        <f t="shared" si="9"/>
        <v>0</v>
      </c>
      <c r="H151" s="714"/>
      <c r="I151" s="714"/>
      <c r="J151" s="484">
        <f t="shared" si="10"/>
        <v>0</v>
      </c>
      <c r="K151" s="487">
        <f t="shared" si="11"/>
        <v>0</v>
      </c>
      <c r="L151" s="714"/>
      <c r="M151" s="84"/>
    </row>
    <row r="152" spans="1:13" ht="12.75" x14ac:dyDescent="0.2">
      <c r="A152" s="478" t="s">
        <v>386</v>
      </c>
      <c r="B152" s="481">
        <f>SUM(B153:B157)</f>
        <v>96380</v>
      </c>
      <c r="C152" s="481">
        <f>SUM(C153:C157)</f>
        <v>56386</v>
      </c>
      <c r="D152" s="481">
        <f>SUM(D153:D157)</f>
        <v>0</v>
      </c>
      <c r="E152" s="481">
        <f>SUM(E153:E157)</f>
        <v>0</v>
      </c>
      <c r="F152" s="481">
        <f t="shared" si="8"/>
        <v>0</v>
      </c>
      <c r="G152" s="481">
        <f t="shared" si="9"/>
        <v>56386</v>
      </c>
      <c r="H152" s="481">
        <f>SUM(H153:H157)</f>
        <v>0</v>
      </c>
      <c r="I152" s="481">
        <f>SUM(I153:I157)</f>
        <v>0</v>
      </c>
      <c r="J152" s="481">
        <f t="shared" si="10"/>
        <v>0</v>
      </c>
      <c r="K152" s="481">
        <f t="shared" si="11"/>
        <v>56386</v>
      </c>
      <c r="L152" s="481">
        <f>SUM(L153:L157)</f>
        <v>0</v>
      </c>
      <c r="M152" s="84"/>
    </row>
    <row r="153" spans="1:13" ht="12.75" x14ac:dyDescent="0.2">
      <c r="A153" s="96" t="s">
        <v>629</v>
      </c>
      <c r="B153" s="714"/>
      <c r="C153" s="714"/>
      <c r="D153" s="714"/>
      <c r="E153" s="714"/>
      <c r="F153" s="484">
        <f t="shared" si="8"/>
        <v>0</v>
      </c>
      <c r="G153" s="484">
        <f t="shared" si="9"/>
        <v>0</v>
      </c>
      <c r="H153" s="714"/>
      <c r="I153" s="714"/>
      <c r="J153" s="484">
        <f t="shared" si="10"/>
        <v>0</v>
      </c>
      <c r="K153" s="487">
        <f t="shared" si="11"/>
        <v>0</v>
      </c>
      <c r="L153" s="714"/>
      <c r="M153" s="84"/>
    </row>
    <row r="154" spans="1:13" ht="12.75" x14ac:dyDescent="0.2">
      <c r="A154" s="96" t="s">
        <v>630</v>
      </c>
      <c r="B154" s="714">
        <v>96380</v>
      </c>
      <c r="C154" s="714">
        <v>56386</v>
      </c>
      <c r="D154" s="714">
        <v>0</v>
      </c>
      <c r="E154" s="714">
        <v>0</v>
      </c>
      <c r="F154" s="484">
        <f t="shared" si="8"/>
        <v>0</v>
      </c>
      <c r="G154" s="484">
        <f t="shared" si="9"/>
        <v>56386</v>
      </c>
      <c r="H154" s="714">
        <v>0</v>
      </c>
      <c r="I154" s="714">
        <v>0</v>
      </c>
      <c r="J154" s="484">
        <f t="shared" si="10"/>
        <v>0</v>
      </c>
      <c r="K154" s="487">
        <f t="shared" si="11"/>
        <v>56386</v>
      </c>
      <c r="L154" s="714">
        <v>0</v>
      </c>
      <c r="M154" s="84"/>
    </row>
    <row r="155" spans="1:13" ht="12.75" x14ac:dyDescent="0.2">
      <c r="A155" s="96" t="s">
        <v>631</v>
      </c>
      <c r="B155" s="714">
        <v>0</v>
      </c>
      <c r="C155" s="714"/>
      <c r="D155" s="714"/>
      <c r="E155" s="714"/>
      <c r="F155" s="484">
        <f t="shared" si="8"/>
        <v>0</v>
      </c>
      <c r="G155" s="484">
        <f t="shared" si="9"/>
        <v>0</v>
      </c>
      <c r="H155" s="714"/>
      <c r="I155" s="714"/>
      <c r="J155" s="484">
        <f t="shared" si="10"/>
        <v>0</v>
      </c>
      <c r="K155" s="487">
        <f t="shared" si="11"/>
        <v>0</v>
      </c>
      <c r="L155" s="714"/>
      <c r="M155" s="84"/>
    </row>
    <row r="156" spans="1:13" ht="12.75" x14ac:dyDescent="0.2">
      <c r="A156" s="96" t="s">
        <v>632</v>
      </c>
      <c r="B156" s="714"/>
      <c r="C156" s="714"/>
      <c r="D156" s="714"/>
      <c r="E156" s="714"/>
      <c r="F156" s="484">
        <f t="shared" si="8"/>
        <v>0</v>
      </c>
      <c r="G156" s="484">
        <f t="shared" si="9"/>
        <v>0</v>
      </c>
      <c r="H156" s="714"/>
      <c r="I156" s="714"/>
      <c r="J156" s="484">
        <f t="shared" si="10"/>
        <v>0</v>
      </c>
      <c r="K156" s="487">
        <f t="shared" si="11"/>
        <v>0</v>
      </c>
      <c r="L156" s="714"/>
      <c r="M156" s="84"/>
    </row>
    <row r="157" spans="1:13" ht="12.75" x14ac:dyDescent="0.2">
      <c r="A157" s="96" t="s">
        <v>545</v>
      </c>
      <c r="B157" s="714"/>
      <c r="C157" s="714"/>
      <c r="D157" s="714"/>
      <c r="E157" s="714"/>
      <c r="F157" s="484">
        <f t="shared" si="8"/>
        <v>0</v>
      </c>
      <c r="G157" s="484">
        <f t="shared" si="9"/>
        <v>0</v>
      </c>
      <c r="H157" s="714"/>
      <c r="I157" s="714"/>
      <c r="J157" s="484">
        <f t="shared" si="10"/>
        <v>0</v>
      </c>
      <c r="K157" s="487">
        <f t="shared" si="11"/>
        <v>0</v>
      </c>
      <c r="L157" s="714"/>
      <c r="M157" s="84"/>
    </row>
    <row r="158" spans="1:13" ht="12.75" x14ac:dyDescent="0.2">
      <c r="A158" s="478" t="s">
        <v>387</v>
      </c>
      <c r="B158" s="481">
        <f>SUM(B159:B164)</f>
        <v>204601</v>
      </c>
      <c r="C158" s="481">
        <f>SUM(C159:C164)</f>
        <v>204601</v>
      </c>
      <c r="D158" s="481">
        <f>SUM(D159:D164)</f>
        <v>0</v>
      </c>
      <c r="E158" s="481">
        <f>SUM(E159:E164)</f>
        <v>0</v>
      </c>
      <c r="F158" s="481">
        <f t="shared" si="8"/>
        <v>0</v>
      </c>
      <c r="G158" s="481">
        <f t="shared" si="9"/>
        <v>204601</v>
      </c>
      <c r="H158" s="481">
        <f>SUM(H159:H164)</f>
        <v>0</v>
      </c>
      <c r="I158" s="481">
        <f>SUM(I159:I164)</f>
        <v>0</v>
      </c>
      <c r="J158" s="481">
        <f t="shared" si="10"/>
        <v>0</v>
      </c>
      <c r="K158" s="481">
        <f t="shared" si="11"/>
        <v>204601</v>
      </c>
      <c r="L158" s="481">
        <f>SUM(L159:L164)</f>
        <v>0</v>
      </c>
      <c r="M158" s="84"/>
    </row>
    <row r="159" spans="1:13" ht="12.75" x14ac:dyDescent="0.2">
      <c r="A159" s="96" t="s">
        <v>633</v>
      </c>
      <c r="B159" s="714"/>
      <c r="C159" s="714"/>
      <c r="D159" s="714"/>
      <c r="E159" s="714"/>
      <c r="F159" s="484">
        <f t="shared" si="8"/>
        <v>0</v>
      </c>
      <c r="G159" s="484">
        <f t="shared" si="9"/>
        <v>0</v>
      </c>
      <c r="H159" s="714"/>
      <c r="I159" s="714"/>
      <c r="J159" s="484">
        <f t="shared" si="10"/>
        <v>0</v>
      </c>
      <c r="K159" s="487">
        <f t="shared" si="11"/>
        <v>0</v>
      </c>
      <c r="L159" s="714"/>
      <c r="M159" s="84"/>
    </row>
    <row r="160" spans="1:13" ht="12.75" x14ac:dyDescent="0.2">
      <c r="A160" s="96" t="s">
        <v>634</v>
      </c>
      <c r="B160" s="714">
        <v>204601</v>
      </c>
      <c r="C160" s="714">
        <v>204601</v>
      </c>
      <c r="D160" s="714">
        <v>0</v>
      </c>
      <c r="E160" s="714">
        <v>0</v>
      </c>
      <c r="F160" s="484">
        <f t="shared" si="8"/>
        <v>0</v>
      </c>
      <c r="G160" s="484">
        <f t="shared" si="9"/>
        <v>204601</v>
      </c>
      <c r="H160" s="714">
        <v>0</v>
      </c>
      <c r="I160" s="714">
        <v>0</v>
      </c>
      <c r="J160" s="484">
        <f t="shared" si="10"/>
        <v>0</v>
      </c>
      <c r="K160" s="487">
        <f t="shared" si="11"/>
        <v>204601</v>
      </c>
      <c r="L160" s="714">
        <v>0</v>
      </c>
      <c r="M160" s="84"/>
    </row>
    <row r="161" spans="1:13" ht="12.75" x14ac:dyDescent="0.2">
      <c r="A161" s="96" t="s">
        <v>635</v>
      </c>
      <c r="B161" s="714">
        <v>0</v>
      </c>
      <c r="C161" s="714"/>
      <c r="D161" s="714"/>
      <c r="E161" s="714"/>
      <c r="F161" s="484">
        <f t="shared" si="8"/>
        <v>0</v>
      </c>
      <c r="G161" s="484">
        <f t="shared" si="9"/>
        <v>0</v>
      </c>
      <c r="H161" s="714"/>
      <c r="I161" s="714"/>
      <c r="J161" s="484">
        <f t="shared" si="10"/>
        <v>0</v>
      </c>
      <c r="K161" s="487">
        <f t="shared" si="11"/>
        <v>0</v>
      </c>
      <c r="L161" s="714"/>
      <c r="M161" s="84"/>
    </row>
    <row r="162" spans="1:13" ht="12.75" x14ac:dyDescent="0.2">
      <c r="A162" s="96" t="s">
        <v>636</v>
      </c>
      <c r="B162" s="714"/>
      <c r="C162" s="714"/>
      <c r="D162" s="714"/>
      <c r="E162" s="714"/>
      <c r="F162" s="484">
        <f t="shared" si="8"/>
        <v>0</v>
      </c>
      <c r="G162" s="484">
        <f t="shared" si="9"/>
        <v>0</v>
      </c>
      <c r="H162" s="714"/>
      <c r="I162" s="714"/>
      <c r="J162" s="484">
        <f t="shared" si="10"/>
        <v>0</v>
      </c>
      <c r="K162" s="487">
        <f t="shared" si="11"/>
        <v>0</v>
      </c>
      <c r="L162" s="714"/>
      <c r="M162" s="84"/>
    </row>
    <row r="163" spans="1:13" ht="12.75" x14ac:dyDescent="0.2">
      <c r="A163" s="96" t="s">
        <v>637</v>
      </c>
      <c r="B163" s="714"/>
      <c r="C163" s="714"/>
      <c r="D163" s="714"/>
      <c r="E163" s="714"/>
      <c r="F163" s="484">
        <f t="shared" si="8"/>
        <v>0</v>
      </c>
      <c r="G163" s="484">
        <f t="shared" si="9"/>
        <v>0</v>
      </c>
      <c r="H163" s="714"/>
      <c r="I163" s="714"/>
      <c r="J163" s="484">
        <f t="shared" si="10"/>
        <v>0</v>
      </c>
      <c r="K163" s="487">
        <f t="shared" si="11"/>
        <v>0</v>
      </c>
      <c r="L163" s="714"/>
      <c r="M163" s="84"/>
    </row>
    <row r="164" spans="1:13" ht="12.75" x14ac:dyDescent="0.2">
      <c r="A164" s="96" t="s">
        <v>545</v>
      </c>
      <c r="B164" s="714"/>
      <c r="C164" s="714"/>
      <c r="D164" s="714"/>
      <c r="E164" s="714"/>
      <c r="F164" s="484">
        <f t="shared" si="8"/>
        <v>0</v>
      </c>
      <c r="G164" s="484">
        <f t="shared" si="9"/>
        <v>0</v>
      </c>
      <c r="H164" s="714"/>
      <c r="I164" s="714"/>
      <c r="J164" s="484">
        <f t="shared" si="10"/>
        <v>0</v>
      </c>
      <c r="K164" s="487">
        <f t="shared" si="11"/>
        <v>0</v>
      </c>
      <c r="L164" s="714"/>
      <c r="M164" s="84"/>
    </row>
    <row r="165" spans="1:13" ht="12.75" x14ac:dyDescent="0.2">
      <c r="A165" s="478" t="s">
        <v>388</v>
      </c>
      <c r="B165" s="481">
        <f>SUM(B166:B169)</f>
        <v>360000</v>
      </c>
      <c r="C165" s="481">
        <f>SUM(C166:C169)</f>
        <v>380000</v>
      </c>
      <c r="D165" s="481">
        <f>SUM(D166:D169)</f>
        <v>65100</v>
      </c>
      <c r="E165" s="481">
        <f>SUM(E166:E169)</f>
        <v>65100</v>
      </c>
      <c r="F165" s="481">
        <f t="shared" si="8"/>
        <v>8.3157411232532407E-3</v>
      </c>
      <c r="G165" s="481">
        <f t="shared" si="9"/>
        <v>314900</v>
      </c>
      <c r="H165" s="481">
        <f>SUM(H166:H169)</f>
        <v>65100</v>
      </c>
      <c r="I165" s="481">
        <f>SUM(I166:I169)</f>
        <v>65100</v>
      </c>
      <c r="J165" s="481">
        <f t="shared" si="10"/>
        <v>0</v>
      </c>
      <c r="K165" s="481">
        <f t="shared" si="11"/>
        <v>314900</v>
      </c>
      <c r="L165" s="481">
        <f>SUM(L166:L169)</f>
        <v>0</v>
      </c>
      <c r="M165" s="84"/>
    </row>
    <row r="166" spans="1:13" ht="12.75" x14ac:dyDescent="0.2">
      <c r="A166" s="96" t="s">
        <v>638</v>
      </c>
      <c r="B166" s="714">
        <v>220000</v>
      </c>
      <c r="C166" s="714">
        <v>220000</v>
      </c>
      <c r="D166" s="714">
        <v>0</v>
      </c>
      <c r="E166" s="714">
        <v>0</v>
      </c>
      <c r="F166" s="484">
        <f t="shared" si="8"/>
        <v>0</v>
      </c>
      <c r="G166" s="484">
        <f t="shared" si="9"/>
        <v>220000</v>
      </c>
      <c r="H166" s="714">
        <v>0</v>
      </c>
      <c r="I166" s="714">
        <v>0</v>
      </c>
      <c r="J166" s="484">
        <f t="shared" si="10"/>
        <v>0</v>
      </c>
      <c r="K166" s="487">
        <f t="shared" si="11"/>
        <v>220000</v>
      </c>
      <c r="L166" s="714">
        <v>0</v>
      </c>
      <c r="M166" s="84"/>
    </row>
    <row r="167" spans="1:13" ht="12.75" x14ac:dyDescent="0.2">
      <c r="A167" s="96" t="s">
        <v>639</v>
      </c>
      <c r="B167" s="714">
        <v>0</v>
      </c>
      <c r="C167" s="714"/>
      <c r="D167" s="714"/>
      <c r="E167" s="714"/>
      <c r="F167" s="484">
        <f t="shared" si="8"/>
        <v>0</v>
      </c>
      <c r="G167" s="484">
        <f t="shared" si="9"/>
        <v>0</v>
      </c>
      <c r="H167" s="714"/>
      <c r="I167" s="714"/>
      <c r="J167" s="484">
        <f t="shared" si="10"/>
        <v>0</v>
      </c>
      <c r="K167" s="487">
        <f t="shared" si="11"/>
        <v>0</v>
      </c>
      <c r="L167" s="714"/>
      <c r="M167" s="84"/>
    </row>
    <row r="168" spans="1:13" ht="12.75" x14ac:dyDescent="0.2">
      <c r="A168" s="96" t="s">
        <v>640</v>
      </c>
      <c r="B168" s="714"/>
      <c r="C168" s="714"/>
      <c r="D168" s="714"/>
      <c r="E168" s="714"/>
      <c r="F168" s="484">
        <f t="shared" si="8"/>
        <v>0</v>
      </c>
      <c r="G168" s="484">
        <f t="shared" si="9"/>
        <v>0</v>
      </c>
      <c r="H168" s="714"/>
      <c r="I168" s="714"/>
      <c r="J168" s="484">
        <f t="shared" si="10"/>
        <v>0</v>
      </c>
      <c r="K168" s="487">
        <f t="shared" si="11"/>
        <v>0</v>
      </c>
      <c r="L168" s="714"/>
      <c r="M168" s="84"/>
    </row>
    <row r="169" spans="1:13" ht="12.75" x14ac:dyDescent="0.2">
      <c r="A169" s="96" t="s">
        <v>545</v>
      </c>
      <c r="B169" s="714">
        <v>140000</v>
      </c>
      <c r="C169" s="714">
        <v>160000</v>
      </c>
      <c r="D169" s="714">
        <v>65100</v>
      </c>
      <c r="E169" s="714">
        <v>65100</v>
      </c>
      <c r="F169" s="484">
        <f t="shared" si="8"/>
        <v>8.3157411232532407E-3</v>
      </c>
      <c r="G169" s="484">
        <f t="shared" si="9"/>
        <v>94900</v>
      </c>
      <c r="H169" s="714">
        <v>65100</v>
      </c>
      <c r="I169" s="714">
        <v>65100</v>
      </c>
      <c r="J169" s="484">
        <f t="shared" si="10"/>
        <v>0</v>
      </c>
      <c r="K169" s="487">
        <f t="shared" si="11"/>
        <v>94900</v>
      </c>
      <c r="L169" s="714">
        <v>0</v>
      </c>
      <c r="M169" s="84"/>
    </row>
    <row r="170" spans="1:13" ht="12.75" x14ac:dyDescent="0.2">
      <c r="A170" s="478" t="s">
        <v>389</v>
      </c>
      <c r="B170" s="481">
        <f>SUM(B171:B178)</f>
        <v>0</v>
      </c>
      <c r="C170" s="481">
        <f>SUM(C171:C178)</f>
        <v>0</v>
      </c>
      <c r="D170" s="481">
        <f>SUM(D171:D178)</f>
        <v>0</v>
      </c>
      <c r="E170" s="481">
        <f>SUM(E171:E178)</f>
        <v>0</v>
      </c>
      <c r="F170" s="481">
        <f t="shared" si="8"/>
        <v>0</v>
      </c>
      <c r="G170" s="481">
        <f t="shared" si="9"/>
        <v>0</v>
      </c>
      <c r="H170" s="481">
        <f>SUM(H171:H178)</f>
        <v>0</v>
      </c>
      <c r="I170" s="481">
        <f>SUM(I171:I178)</f>
        <v>0</v>
      </c>
      <c r="J170" s="481">
        <f t="shared" si="10"/>
        <v>0</v>
      </c>
      <c r="K170" s="481">
        <f t="shared" si="11"/>
        <v>0</v>
      </c>
      <c r="L170" s="481">
        <f>SUM(L171:L178)</f>
        <v>0</v>
      </c>
      <c r="M170" s="84"/>
    </row>
    <row r="171" spans="1:13" ht="12.75" x14ac:dyDescent="0.2">
      <c r="A171" s="96" t="s">
        <v>641</v>
      </c>
      <c r="B171" s="714"/>
      <c r="C171" s="714"/>
      <c r="D171" s="714"/>
      <c r="E171" s="714"/>
      <c r="F171" s="484">
        <f t="shared" si="8"/>
        <v>0</v>
      </c>
      <c r="G171" s="484">
        <f t="shared" si="9"/>
        <v>0</v>
      </c>
      <c r="H171" s="714"/>
      <c r="I171" s="714"/>
      <c r="J171" s="484">
        <f t="shared" si="10"/>
        <v>0</v>
      </c>
      <c r="K171" s="487">
        <f t="shared" si="11"/>
        <v>0</v>
      </c>
      <c r="L171" s="714"/>
      <c r="M171" s="84"/>
    </row>
    <row r="172" spans="1:13" ht="12.75" x14ac:dyDescent="0.2">
      <c r="A172" s="96" t="s">
        <v>642</v>
      </c>
      <c r="B172" s="714"/>
      <c r="C172" s="714"/>
      <c r="D172" s="714"/>
      <c r="E172" s="714"/>
      <c r="F172" s="484">
        <f t="shared" si="8"/>
        <v>0</v>
      </c>
      <c r="G172" s="484">
        <f t="shared" si="9"/>
        <v>0</v>
      </c>
      <c r="H172" s="714"/>
      <c r="I172" s="714"/>
      <c r="J172" s="484">
        <f t="shared" si="10"/>
        <v>0</v>
      </c>
      <c r="K172" s="487">
        <f t="shared" si="11"/>
        <v>0</v>
      </c>
      <c r="L172" s="714"/>
      <c r="M172" s="84"/>
    </row>
    <row r="173" spans="1:13" ht="12.75" x14ac:dyDescent="0.2">
      <c r="A173" s="96" t="s">
        <v>643</v>
      </c>
      <c r="B173" s="714"/>
      <c r="C173" s="714"/>
      <c r="D173" s="714"/>
      <c r="E173" s="714"/>
      <c r="F173" s="484">
        <f t="shared" si="8"/>
        <v>0</v>
      </c>
      <c r="G173" s="484">
        <f t="shared" si="9"/>
        <v>0</v>
      </c>
      <c r="H173" s="714"/>
      <c r="I173" s="714"/>
      <c r="J173" s="484">
        <f t="shared" si="10"/>
        <v>0</v>
      </c>
      <c r="K173" s="487">
        <f t="shared" si="11"/>
        <v>0</v>
      </c>
      <c r="L173" s="714"/>
      <c r="M173" s="84"/>
    </row>
    <row r="174" spans="1:13" ht="12.75" x14ac:dyDescent="0.2">
      <c r="A174" s="96" t="s">
        <v>644</v>
      </c>
      <c r="B174" s="714"/>
      <c r="C174" s="714"/>
      <c r="D174" s="714"/>
      <c r="E174" s="714"/>
      <c r="F174" s="484">
        <f t="shared" si="8"/>
        <v>0</v>
      </c>
      <c r="G174" s="484">
        <f t="shared" si="9"/>
        <v>0</v>
      </c>
      <c r="H174" s="714"/>
      <c r="I174" s="714"/>
      <c r="J174" s="484">
        <f t="shared" si="10"/>
        <v>0</v>
      </c>
      <c r="K174" s="487">
        <f t="shared" si="11"/>
        <v>0</v>
      </c>
      <c r="L174" s="714"/>
      <c r="M174" s="84"/>
    </row>
    <row r="175" spans="1:13" ht="12.75" x14ac:dyDescent="0.2">
      <c r="A175" s="96" t="s">
        <v>645</v>
      </c>
      <c r="B175" s="714"/>
      <c r="C175" s="714"/>
      <c r="D175" s="714"/>
      <c r="E175" s="714"/>
      <c r="F175" s="484">
        <f t="shared" si="8"/>
        <v>0</v>
      </c>
      <c r="G175" s="484">
        <f t="shared" si="9"/>
        <v>0</v>
      </c>
      <c r="H175" s="714"/>
      <c r="I175" s="714"/>
      <c r="J175" s="484">
        <f t="shared" si="10"/>
        <v>0</v>
      </c>
      <c r="K175" s="487">
        <f t="shared" si="11"/>
        <v>0</v>
      </c>
      <c r="L175" s="714"/>
      <c r="M175" s="84"/>
    </row>
    <row r="176" spans="1:13" ht="12.75" x14ac:dyDescent="0.2">
      <c r="A176" s="96" t="s">
        <v>646</v>
      </c>
      <c r="B176" s="714"/>
      <c r="C176" s="714"/>
      <c r="D176" s="714"/>
      <c r="E176" s="714"/>
      <c r="F176" s="484">
        <f t="shared" si="8"/>
        <v>0</v>
      </c>
      <c r="G176" s="484">
        <f t="shared" si="9"/>
        <v>0</v>
      </c>
      <c r="H176" s="714"/>
      <c r="I176" s="714"/>
      <c r="J176" s="484">
        <f t="shared" si="10"/>
        <v>0</v>
      </c>
      <c r="K176" s="487">
        <f t="shared" si="11"/>
        <v>0</v>
      </c>
      <c r="L176" s="714"/>
      <c r="M176" s="84"/>
    </row>
    <row r="177" spans="1:13" ht="12.75" x14ac:dyDescent="0.2">
      <c r="A177" s="96" t="s">
        <v>982</v>
      </c>
      <c r="B177" s="714"/>
      <c r="C177" s="714"/>
      <c r="D177" s="714"/>
      <c r="E177" s="714"/>
      <c r="F177" s="484">
        <f t="shared" si="8"/>
        <v>0</v>
      </c>
      <c r="G177" s="484">
        <f t="shared" si="9"/>
        <v>0</v>
      </c>
      <c r="H177" s="714"/>
      <c r="I177" s="714"/>
      <c r="J177" s="484">
        <f t="shared" si="10"/>
        <v>0</v>
      </c>
      <c r="K177" s="487">
        <f t="shared" si="11"/>
        <v>0</v>
      </c>
      <c r="L177" s="714"/>
      <c r="M177" s="84"/>
    </row>
    <row r="178" spans="1:13" ht="12.75" x14ac:dyDescent="0.2">
      <c r="A178" s="96" t="s">
        <v>545</v>
      </c>
      <c r="B178" s="714"/>
      <c r="C178" s="714"/>
      <c r="D178" s="714"/>
      <c r="E178" s="714"/>
      <c r="F178" s="484">
        <f t="shared" si="8"/>
        <v>0</v>
      </c>
      <c r="G178" s="484">
        <f t="shared" si="9"/>
        <v>0</v>
      </c>
      <c r="H178" s="714"/>
      <c r="I178" s="714"/>
      <c r="J178" s="484">
        <f t="shared" si="10"/>
        <v>0</v>
      </c>
      <c r="K178" s="487">
        <f t="shared" si="11"/>
        <v>0</v>
      </c>
      <c r="L178" s="714"/>
      <c r="M178" s="84"/>
    </row>
    <row r="179" spans="1:13" ht="12.75" x14ac:dyDescent="0.2">
      <c r="A179" s="478" t="s">
        <v>98</v>
      </c>
      <c r="B179" s="862"/>
      <c r="C179" s="862"/>
      <c r="D179" s="380"/>
      <c r="E179" s="380"/>
      <c r="F179" s="380"/>
      <c r="G179" s="485">
        <f t="shared" si="9"/>
        <v>0</v>
      </c>
      <c r="H179" s="380"/>
      <c r="I179" s="380"/>
      <c r="J179" s="380"/>
      <c r="K179" s="485">
        <f t="shared" si="11"/>
        <v>0</v>
      </c>
      <c r="L179" s="380"/>
      <c r="M179" s="379"/>
    </row>
    <row r="180" spans="1:13" ht="12.75" x14ac:dyDescent="0.2">
      <c r="A180" s="478" t="s">
        <v>99</v>
      </c>
      <c r="B180" s="862"/>
      <c r="C180" s="862"/>
      <c r="D180" s="380"/>
      <c r="E180" s="380"/>
      <c r="F180" s="380"/>
      <c r="G180" s="485">
        <f t="shared" si="9"/>
        <v>0</v>
      </c>
      <c r="H180" s="380"/>
      <c r="I180" s="380"/>
      <c r="J180" s="380"/>
      <c r="K180" s="485">
        <f t="shared" si="11"/>
        <v>0</v>
      </c>
      <c r="L180" s="380"/>
      <c r="M180" s="84"/>
    </row>
    <row r="181" spans="1:13" ht="12.75" x14ac:dyDescent="0.2">
      <c r="A181" s="479" t="s">
        <v>265</v>
      </c>
      <c r="B181" s="863"/>
      <c r="C181" s="863"/>
      <c r="D181" s="863"/>
      <c r="E181" s="863"/>
      <c r="F181" s="486">
        <f>IF(E$182="",0,IF(E$182=0,0,E181/E$182))</f>
        <v>0</v>
      </c>
      <c r="G181" s="486">
        <f t="shared" si="9"/>
        <v>0</v>
      </c>
      <c r="H181" s="863"/>
      <c r="I181" s="863"/>
      <c r="J181" s="486">
        <f>IF(I350="",0,IF(I350=0,0,I181/I$182))</f>
        <v>0</v>
      </c>
      <c r="K181" s="488">
        <f t="shared" si="11"/>
        <v>0</v>
      </c>
      <c r="L181" s="863"/>
      <c r="M181" s="84"/>
    </row>
    <row r="182" spans="1:13" ht="12.75" x14ac:dyDescent="0.2">
      <c r="A182" s="87" t="s">
        <v>266</v>
      </c>
      <c r="B182" s="483">
        <f>+B181+B13</f>
        <v>21500000</v>
      </c>
      <c r="C182" s="483">
        <f t="shared" ref="C182:L182" si="12">+C181+C13</f>
        <v>21737625.999999996</v>
      </c>
      <c r="D182" s="483">
        <f t="shared" si="12"/>
        <v>3727522.6700000004</v>
      </c>
      <c r="E182" s="483">
        <f t="shared" si="12"/>
        <v>7828526.5300000003</v>
      </c>
      <c r="F182" s="483">
        <f t="shared" si="12"/>
        <v>1</v>
      </c>
      <c r="G182" s="483">
        <f t="shared" si="12"/>
        <v>13909099.469999995</v>
      </c>
      <c r="H182" s="483">
        <f t="shared" si="12"/>
        <v>2938144.9</v>
      </c>
      <c r="I182" s="483">
        <f t="shared" si="12"/>
        <v>5837419.5900000008</v>
      </c>
      <c r="J182" s="483">
        <f t="shared" si="12"/>
        <v>1</v>
      </c>
      <c r="K182" s="483">
        <f t="shared" si="12"/>
        <v>15900206.409999996</v>
      </c>
      <c r="L182" s="483" t="e">
        <f t="shared" si="12"/>
        <v>#N/A</v>
      </c>
      <c r="M182" s="365"/>
    </row>
    <row r="183" spans="1:13" ht="12.75" x14ac:dyDescent="0.2">
      <c r="A183" s="960" t="s">
        <v>541</v>
      </c>
      <c r="B183" s="960"/>
      <c r="C183" s="960"/>
      <c r="D183" s="960"/>
      <c r="E183" s="960"/>
      <c r="F183" s="960"/>
      <c r="G183" s="960"/>
      <c r="H183" s="960"/>
      <c r="I183" s="960"/>
      <c r="J183" s="960"/>
      <c r="K183" s="960"/>
      <c r="L183" s="960"/>
      <c r="M183" s="961"/>
    </row>
    <row r="184" spans="1:13" ht="12.75" x14ac:dyDescent="0.2">
      <c r="A184" s="961" t="s">
        <v>659</v>
      </c>
      <c r="B184" s="961"/>
      <c r="C184" s="961"/>
      <c r="D184" s="59"/>
      <c r="E184" s="59"/>
      <c r="F184" s="59"/>
      <c r="G184" s="59"/>
      <c r="H184" s="59"/>
      <c r="I184" s="59"/>
      <c r="J184" s="59"/>
      <c r="K184" s="59"/>
      <c r="L184" s="59"/>
      <c r="M184" s="59"/>
    </row>
    <row r="185" spans="1:13" ht="12.75" x14ac:dyDescent="0.2">
      <c r="A185" s="961"/>
      <c r="B185" s="961"/>
      <c r="C185" s="961"/>
      <c r="D185" s="59"/>
      <c r="E185" s="59"/>
      <c r="F185" s="59"/>
      <c r="G185" s="59"/>
      <c r="H185" s="59"/>
      <c r="I185" s="59"/>
      <c r="J185" s="59"/>
      <c r="K185" s="59"/>
      <c r="L185" s="59"/>
      <c r="M185" s="59"/>
    </row>
    <row r="186" spans="1:13" ht="12.75" x14ac:dyDescent="0.2">
      <c r="A186" s="992"/>
      <c r="B186" s="992"/>
      <c r="C186" s="992"/>
      <c r="D186" s="992"/>
      <c r="E186" s="992"/>
      <c r="F186" s="992"/>
      <c r="G186" s="992"/>
      <c r="H186" s="992"/>
      <c r="I186" s="992"/>
      <c r="J186" s="992"/>
      <c r="K186" s="59"/>
      <c r="L186" s="59"/>
      <c r="M186" s="59"/>
    </row>
    <row r="187" spans="1:13" s="84" customFormat="1" ht="11.25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</row>
  </sheetData>
  <sheetProtection password="C236" sheet="1" formatColumns="0" selectLockedCells="1"/>
  <mergeCells count="19">
    <mergeCell ref="A185:C185"/>
    <mergeCell ref="A186:J186"/>
    <mergeCell ref="A183:M183"/>
    <mergeCell ref="H10:J10"/>
    <mergeCell ref="L10:L12"/>
    <mergeCell ref="D10:F10"/>
    <mergeCell ref="H11:H12"/>
    <mergeCell ref="G10:G11"/>
    <mergeCell ref="D11:D12"/>
    <mergeCell ref="O18:O20"/>
    <mergeCell ref="A184:C184"/>
    <mergeCell ref="A7:M7"/>
    <mergeCell ref="A3:M3"/>
    <mergeCell ref="A4:M4"/>
    <mergeCell ref="A5:M5"/>
    <mergeCell ref="A6:M6"/>
    <mergeCell ref="A8:L8"/>
    <mergeCell ref="A10:A12"/>
    <mergeCell ref="K10:K11"/>
  </mergeCells>
  <phoneticPr fontId="4" type="noConversion"/>
  <printOptions horizontalCentered="1"/>
  <pageMargins left="0.39370078740157483" right="0.39370078740157483" top="0.98425196850393704" bottom="0.98425196850393704" header="0" footer="0"/>
  <pageSetup scale="2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pageSetUpPr fitToPage="1"/>
  </sheetPr>
  <dimension ref="A1:O57"/>
  <sheetViews>
    <sheetView showGridLines="0" zoomScale="80" zoomScaleNormal="80" workbookViewId="0">
      <selection activeCell="A3" sqref="A3:O3"/>
    </sheetView>
  </sheetViews>
  <sheetFormatPr defaultColWidth="4.140625" defaultRowHeight="11.25" customHeight="1" x14ac:dyDescent="0.2"/>
  <cols>
    <col min="1" max="1" width="42.140625" style="490" customWidth="1"/>
    <col min="2" max="3" width="13.85546875" style="490" bestFit="1" customWidth="1"/>
    <col min="4" max="4" width="12.28515625" style="490" bestFit="1" customWidth="1"/>
    <col min="5" max="5" width="13.85546875" style="490" bestFit="1" customWidth="1"/>
    <col min="6" max="6" width="12.28515625" style="490" bestFit="1" customWidth="1"/>
    <col min="7" max="7" width="13.85546875" style="490" bestFit="1" customWidth="1"/>
    <col min="8" max="8" width="13.85546875" style="491" bestFit="1" customWidth="1"/>
    <col min="9" max="13" width="13.85546875" style="490" bestFit="1" customWidth="1"/>
    <col min="14" max="14" width="26.140625" style="490" bestFit="1" customWidth="1"/>
    <col min="15" max="15" width="22.5703125" style="490" bestFit="1" customWidth="1"/>
    <col min="16" max="16384" width="4.140625" style="490"/>
  </cols>
  <sheetData>
    <row r="1" spans="1:15" ht="11.25" customHeight="1" x14ac:dyDescent="0.2">
      <c r="A1" s="489" t="s">
        <v>124</v>
      </c>
    </row>
    <row r="2" spans="1:15" ht="11.25" customHeight="1" x14ac:dyDescent="0.2">
      <c r="A2" s="489"/>
    </row>
    <row r="3" spans="1:15" ht="11.25" customHeight="1" x14ac:dyDescent="0.2">
      <c r="A3" s="1011" t="s">
        <v>1041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</row>
    <row r="4" spans="1:15" ht="11.25" customHeight="1" x14ac:dyDescent="0.2">
      <c r="A4" s="1012" t="s">
        <v>109</v>
      </c>
      <c r="B4" s="1012"/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2"/>
      <c r="N4" s="1012"/>
      <c r="O4" s="1012"/>
    </row>
    <row r="5" spans="1:15" ht="11.25" customHeight="1" x14ac:dyDescent="0.2">
      <c r="A5" s="1013" t="s">
        <v>189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</row>
    <row r="6" spans="1:15" ht="11.25" customHeight="1" x14ac:dyDescent="0.2">
      <c r="A6" s="1014" t="s">
        <v>111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</row>
    <row r="7" spans="1:15" ht="11.25" customHeight="1" x14ac:dyDescent="0.2">
      <c r="A7" s="1011" t="s">
        <v>1057</v>
      </c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</row>
    <row r="8" spans="1:15" ht="11.25" customHeight="1" x14ac:dyDescent="0.2">
      <c r="A8" s="492"/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</row>
    <row r="9" spans="1:15" ht="11.25" customHeight="1" x14ac:dyDescent="0.2">
      <c r="A9" s="490" t="s">
        <v>457</v>
      </c>
      <c r="H9" s="493"/>
      <c r="O9" s="494" t="s">
        <v>542</v>
      </c>
    </row>
    <row r="10" spans="1:15" ht="15" customHeight="1" x14ac:dyDescent="0.2">
      <c r="A10" s="1020" t="s">
        <v>191</v>
      </c>
      <c r="B10" s="1005" t="s">
        <v>190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7"/>
      <c r="N10" s="1015" t="s">
        <v>1009</v>
      </c>
      <c r="O10" s="1018" t="s">
        <v>287</v>
      </c>
    </row>
    <row r="11" spans="1:15" ht="15" customHeight="1" x14ac:dyDescent="0.2">
      <c r="A11" s="1021"/>
      <c r="B11" s="1008"/>
      <c r="C11" s="1009"/>
      <c r="D11" s="1009"/>
      <c r="E11" s="1009"/>
      <c r="F11" s="1009"/>
      <c r="G11" s="1009"/>
      <c r="H11" s="1009"/>
      <c r="I11" s="1009"/>
      <c r="J11" s="1009"/>
      <c r="K11" s="1009"/>
      <c r="L11" s="1009"/>
      <c r="M11" s="1010"/>
      <c r="N11" s="1016"/>
      <c r="O11" s="1019"/>
    </row>
    <row r="12" spans="1:15" ht="15" customHeight="1" x14ac:dyDescent="0.2">
      <c r="A12" s="1010"/>
      <c r="B12" s="506" t="s">
        <v>1042</v>
      </c>
      <c r="C12" s="506" t="s">
        <v>1043</v>
      </c>
      <c r="D12" s="506" t="s">
        <v>1044</v>
      </c>
      <c r="E12" s="506" t="s">
        <v>1045</v>
      </c>
      <c r="F12" s="506" t="s">
        <v>1046</v>
      </c>
      <c r="G12" s="506" t="s">
        <v>1047</v>
      </c>
      <c r="H12" s="506" t="s">
        <v>1048</v>
      </c>
      <c r="I12" s="506" t="s">
        <v>1049</v>
      </c>
      <c r="J12" s="506" t="s">
        <v>1050</v>
      </c>
      <c r="K12" s="506" t="s">
        <v>1051</v>
      </c>
      <c r="L12" s="506" t="s">
        <v>1058</v>
      </c>
      <c r="M12" s="506" t="s">
        <v>1059</v>
      </c>
      <c r="N12" s="1017"/>
      <c r="O12" s="507">
        <v>2016</v>
      </c>
    </row>
    <row r="13" spans="1:15" s="497" customFormat="1" ht="12.75" x14ac:dyDescent="0.2">
      <c r="A13" s="495" t="s">
        <v>192</v>
      </c>
      <c r="B13" s="496">
        <f>+B14+B20+B21+B22+B23+B24+B25+B34</f>
        <v>1189745.3199999998</v>
      </c>
      <c r="C13" s="496">
        <f t="shared" ref="C13:O13" si="0">+C14+C20+C21+C22+C23+C24+C25+C34</f>
        <v>1547096.66</v>
      </c>
      <c r="D13" s="496">
        <f t="shared" si="0"/>
        <v>974183.98</v>
      </c>
      <c r="E13" s="496">
        <f t="shared" si="0"/>
        <v>1509525.5100000002</v>
      </c>
      <c r="F13" s="496">
        <f t="shared" si="0"/>
        <v>982046.29</v>
      </c>
      <c r="G13" s="496">
        <f t="shared" si="0"/>
        <v>1460856.4989999998</v>
      </c>
      <c r="H13" s="496">
        <f t="shared" si="0"/>
        <v>1351624.7899999998</v>
      </c>
      <c r="I13" s="496">
        <f t="shared" si="0"/>
        <v>1743955.37</v>
      </c>
      <c r="J13" s="496">
        <f t="shared" si="0"/>
        <v>2067590.8</v>
      </c>
      <c r="K13" s="496">
        <f t="shared" si="0"/>
        <v>1496623.4000000001</v>
      </c>
      <c r="L13" s="496">
        <f t="shared" si="0"/>
        <v>1148028.52</v>
      </c>
      <c r="M13" s="496">
        <f t="shared" si="0"/>
        <v>1318023.47</v>
      </c>
      <c r="N13" s="496">
        <f>SUM(B13:M13)</f>
        <v>16789300.609000001</v>
      </c>
      <c r="O13" s="496">
        <f t="shared" si="0"/>
        <v>20555500</v>
      </c>
    </row>
    <row r="14" spans="1:15" ht="12.75" x14ac:dyDescent="0.2">
      <c r="A14" s="498" t="s">
        <v>193</v>
      </c>
      <c r="B14" s="499">
        <f>SUM(B15:B19)</f>
        <v>32658.79</v>
      </c>
      <c r="C14" s="499">
        <f t="shared" ref="C14:O14" si="1">SUM(C15:C19)</f>
        <v>52870.93</v>
      </c>
      <c r="D14" s="499">
        <f t="shared" si="1"/>
        <v>41480.94</v>
      </c>
      <c r="E14" s="499">
        <f t="shared" si="1"/>
        <v>47282.67</v>
      </c>
      <c r="F14" s="499">
        <f t="shared" si="1"/>
        <v>36769.07</v>
      </c>
      <c r="G14" s="499">
        <f t="shared" si="1"/>
        <v>84186.438999999998</v>
      </c>
      <c r="H14" s="499">
        <f t="shared" si="1"/>
        <v>44484.34</v>
      </c>
      <c r="I14" s="499">
        <f t="shared" si="1"/>
        <v>112404.9</v>
      </c>
      <c r="J14" s="499">
        <f t="shared" si="1"/>
        <v>145662.34</v>
      </c>
      <c r="K14" s="499">
        <f t="shared" si="1"/>
        <v>36907.14</v>
      </c>
      <c r="L14" s="499">
        <f t="shared" si="1"/>
        <v>54578.189999999995</v>
      </c>
      <c r="M14" s="499">
        <f t="shared" si="1"/>
        <v>48192.57</v>
      </c>
      <c r="N14" s="499">
        <f t="shared" ref="N14:N39" si="2">SUM(B14:M14)</f>
        <v>737478.3189999999</v>
      </c>
      <c r="O14" s="499">
        <f t="shared" si="1"/>
        <v>407400</v>
      </c>
    </row>
    <row r="15" spans="1:15" ht="12.75" x14ac:dyDescent="0.2">
      <c r="A15" s="500" t="s">
        <v>864</v>
      </c>
      <c r="B15" s="508">
        <v>0</v>
      </c>
      <c r="C15" s="508"/>
      <c r="D15" s="508">
        <v>120</v>
      </c>
      <c r="E15" s="508"/>
      <c r="F15" s="508"/>
      <c r="G15" s="508"/>
      <c r="H15" s="508"/>
      <c r="I15" s="508"/>
      <c r="J15" s="508">
        <v>0</v>
      </c>
      <c r="K15" s="508">
        <v>90</v>
      </c>
      <c r="L15" s="508">
        <v>360</v>
      </c>
      <c r="M15" s="508">
        <v>0</v>
      </c>
      <c r="N15" s="501">
        <f t="shared" si="2"/>
        <v>570</v>
      </c>
      <c r="O15" s="508">
        <v>5000</v>
      </c>
    </row>
    <row r="16" spans="1:15" ht="12.75" x14ac:dyDescent="0.2">
      <c r="A16" s="500" t="s">
        <v>865</v>
      </c>
      <c r="B16" s="508">
        <v>18612.22</v>
      </c>
      <c r="C16" s="508">
        <v>9923.67</v>
      </c>
      <c r="D16" s="508">
        <v>26090.35</v>
      </c>
      <c r="E16" s="508">
        <v>21747.29</v>
      </c>
      <c r="F16" s="508">
        <v>13185.67</v>
      </c>
      <c r="G16" s="508">
        <v>71478.95</v>
      </c>
      <c r="H16" s="508">
        <v>13554.18</v>
      </c>
      <c r="I16" s="508">
        <v>38042.49</v>
      </c>
      <c r="J16" s="508">
        <v>110420.46</v>
      </c>
      <c r="K16" s="508">
        <v>11052.73</v>
      </c>
      <c r="L16" s="508">
        <v>31818.62</v>
      </c>
      <c r="M16" s="508">
        <v>25558.04</v>
      </c>
      <c r="N16" s="501">
        <f t="shared" si="2"/>
        <v>391484.66999999993</v>
      </c>
      <c r="O16" s="508">
        <v>200000</v>
      </c>
    </row>
    <row r="17" spans="1:15" ht="12.75" x14ac:dyDescent="0.2">
      <c r="A17" s="500" t="s">
        <v>866</v>
      </c>
      <c r="B17" s="508">
        <v>0</v>
      </c>
      <c r="C17" s="508">
        <v>0</v>
      </c>
      <c r="D17" s="508">
        <v>0</v>
      </c>
      <c r="E17" s="508">
        <v>11210</v>
      </c>
      <c r="F17" s="508">
        <v>3400</v>
      </c>
      <c r="G17" s="508">
        <v>10</v>
      </c>
      <c r="H17" s="508">
        <v>10960.96</v>
      </c>
      <c r="I17" s="508">
        <v>58676</v>
      </c>
      <c r="J17" s="508">
        <v>0</v>
      </c>
      <c r="K17" s="508">
        <v>0</v>
      </c>
      <c r="L17" s="508">
        <v>1860</v>
      </c>
      <c r="M17" s="508">
        <v>0</v>
      </c>
      <c r="N17" s="501">
        <f t="shared" si="2"/>
        <v>86116.959999999992</v>
      </c>
      <c r="O17" s="508">
        <v>30000</v>
      </c>
    </row>
    <row r="18" spans="1:15" ht="12.75" x14ac:dyDescent="0.2">
      <c r="A18" s="500" t="s">
        <v>647</v>
      </c>
      <c r="B18" s="508">
        <v>13656.57</v>
      </c>
      <c r="C18" s="508">
        <v>42272.26</v>
      </c>
      <c r="D18" s="508">
        <v>13970.59</v>
      </c>
      <c r="E18" s="508">
        <v>12933.38</v>
      </c>
      <c r="F18" s="508">
        <v>18394.400000000001</v>
      </c>
      <c r="G18" s="508">
        <v>12051.489</v>
      </c>
      <c r="H18" s="508">
        <v>19460.599999999999</v>
      </c>
      <c r="I18" s="508">
        <v>14915.61</v>
      </c>
      <c r="J18" s="508">
        <v>33431.879999999997</v>
      </c>
      <c r="K18" s="508">
        <v>24079.91</v>
      </c>
      <c r="L18" s="508">
        <v>14922.97</v>
      </c>
      <c r="M18" s="508">
        <v>18122.63</v>
      </c>
      <c r="N18" s="501">
        <f t="shared" si="2"/>
        <v>238212.28900000005</v>
      </c>
      <c r="O18" s="508">
        <v>160000</v>
      </c>
    </row>
    <row r="19" spans="1:15" ht="12.75" x14ac:dyDescent="0.2">
      <c r="A19" s="500" t="s">
        <v>648</v>
      </c>
      <c r="B19" s="508">
        <v>390</v>
      </c>
      <c r="C19" s="508">
        <v>675</v>
      </c>
      <c r="D19" s="508">
        <v>1300</v>
      </c>
      <c r="E19" s="508">
        <v>1392</v>
      </c>
      <c r="F19" s="508">
        <v>1789</v>
      </c>
      <c r="G19" s="508">
        <v>646</v>
      </c>
      <c r="H19" s="508">
        <v>508.6</v>
      </c>
      <c r="I19" s="508">
        <v>770.8</v>
      </c>
      <c r="J19" s="508">
        <v>1810</v>
      </c>
      <c r="K19" s="508">
        <v>1684.5</v>
      </c>
      <c r="L19" s="508">
        <v>5616.6</v>
      </c>
      <c r="M19" s="508">
        <v>4511.8999999999996</v>
      </c>
      <c r="N19" s="501">
        <f t="shared" si="2"/>
        <v>21094.400000000001</v>
      </c>
      <c r="O19" s="508">
        <v>12400</v>
      </c>
    </row>
    <row r="20" spans="1:15" ht="12.75" x14ac:dyDescent="0.2">
      <c r="A20" s="498" t="s">
        <v>194</v>
      </c>
      <c r="B20" s="508">
        <v>207.58</v>
      </c>
      <c r="C20" s="508">
        <v>0</v>
      </c>
      <c r="D20" s="508">
        <v>4002.55</v>
      </c>
      <c r="E20" s="508">
        <v>2239.56</v>
      </c>
      <c r="F20" s="508">
        <v>215.98</v>
      </c>
      <c r="G20" s="508">
        <v>1849.78</v>
      </c>
      <c r="H20" s="508">
        <v>633.55999999999995</v>
      </c>
      <c r="I20" s="508">
        <v>0</v>
      </c>
      <c r="J20" s="508">
        <v>0</v>
      </c>
      <c r="K20" s="508">
        <v>0</v>
      </c>
      <c r="L20" s="508"/>
      <c r="M20" s="508"/>
      <c r="N20" s="499">
        <f t="shared" si="2"/>
        <v>9149.01</v>
      </c>
      <c r="O20" s="508">
        <v>100000</v>
      </c>
    </row>
    <row r="21" spans="1:15" ht="12.75" x14ac:dyDescent="0.2">
      <c r="A21" s="498" t="s">
        <v>195</v>
      </c>
      <c r="B21" s="508">
        <v>16015.8</v>
      </c>
      <c r="C21" s="508">
        <v>16476.97</v>
      </c>
      <c r="D21" s="508">
        <v>14064.73</v>
      </c>
      <c r="E21" s="508">
        <v>12913.64</v>
      </c>
      <c r="F21" s="508">
        <v>11659.63</v>
      </c>
      <c r="G21" s="508">
        <v>13825.63</v>
      </c>
      <c r="H21" s="508">
        <v>9714.9699999999993</v>
      </c>
      <c r="I21" s="508">
        <v>9637.64</v>
      </c>
      <c r="J21" s="508">
        <v>6860.98</v>
      </c>
      <c r="K21" s="508">
        <v>11219.1</v>
      </c>
      <c r="L21" s="508">
        <v>11108.14</v>
      </c>
      <c r="M21" s="508">
        <v>7927.75</v>
      </c>
      <c r="N21" s="499">
        <f t="shared" si="2"/>
        <v>141424.98000000001</v>
      </c>
      <c r="O21" s="508">
        <v>169500</v>
      </c>
    </row>
    <row r="22" spans="1:15" ht="12.75" x14ac:dyDescent="0.2">
      <c r="A22" s="498" t="s">
        <v>196</v>
      </c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499">
        <f t="shared" si="2"/>
        <v>0</v>
      </c>
      <c r="O22" s="508">
        <v>3600</v>
      </c>
    </row>
    <row r="23" spans="1:15" ht="12.75" x14ac:dyDescent="0.2">
      <c r="A23" s="498" t="s">
        <v>197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499">
        <f t="shared" si="2"/>
        <v>0</v>
      </c>
      <c r="O23" s="508">
        <v>1000</v>
      </c>
    </row>
    <row r="24" spans="1:15" ht="12.75" x14ac:dyDescent="0.2">
      <c r="A24" s="498" t="s">
        <v>201</v>
      </c>
      <c r="B24" s="508">
        <v>480</v>
      </c>
      <c r="C24" s="508">
        <v>870</v>
      </c>
      <c r="D24" s="508">
        <v>180</v>
      </c>
      <c r="E24" s="508">
        <v>270</v>
      </c>
      <c r="F24" s="508">
        <v>7</v>
      </c>
      <c r="G24" s="508">
        <v>0</v>
      </c>
      <c r="H24" s="508">
        <v>1729.29</v>
      </c>
      <c r="I24" s="508">
        <v>0</v>
      </c>
      <c r="J24" s="508">
        <v>0</v>
      </c>
      <c r="K24" s="508">
        <v>90</v>
      </c>
      <c r="L24" s="508">
        <v>90</v>
      </c>
      <c r="M24" s="508">
        <v>150</v>
      </c>
      <c r="N24" s="499">
        <f t="shared" si="2"/>
        <v>3866.29</v>
      </c>
      <c r="O24" s="508">
        <v>5000</v>
      </c>
    </row>
    <row r="25" spans="1:15" ht="12.75" x14ac:dyDescent="0.2">
      <c r="A25" s="498" t="s">
        <v>198</v>
      </c>
      <c r="B25" s="499">
        <f>SUM(B26:B33)</f>
        <v>1140383.1499999999</v>
      </c>
      <c r="C25" s="499">
        <f t="shared" ref="C25:O25" si="3">SUM(C26:C33)</f>
        <v>1476578.76</v>
      </c>
      <c r="D25" s="499">
        <f t="shared" si="3"/>
        <v>914455.76</v>
      </c>
      <c r="E25" s="499">
        <f t="shared" si="3"/>
        <v>1446819.6400000001</v>
      </c>
      <c r="F25" s="499">
        <f t="shared" si="3"/>
        <v>933394.61</v>
      </c>
      <c r="G25" s="499">
        <f t="shared" si="3"/>
        <v>1360994.65</v>
      </c>
      <c r="H25" s="499">
        <f t="shared" si="3"/>
        <v>1295062.6299999999</v>
      </c>
      <c r="I25" s="499">
        <f t="shared" si="3"/>
        <v>1573098.1800000002</v>
      </c>
      <c r="J25" s="499">
        <f t="shared" si="3"/>
        <v>1915067.48</v>
      </c>
      <c r="K25" s="499">
        <f t="shared" si="3"/>
        <v>1448407.1600000001</v>
      </c>
      <c r="L25" s="499">
        <f t="shared" si="3"/>
        <v>1082252.19</v>
      </c>
      <c r="M25" s="499">
        <f t="shared" si="3"/>
        <v>1261753.1499999999</v>
      </c>
      <c r="N25" s="499">
        <f t="shared" si="2"/>
        <v>15848267.359999999</v>
      </c>
      <c r="O25" s="499">
        <f t="shared" si="3"/>
        <v>19854000</v>
      </c>
    </row>
    <row r="26" spans="1:15" ht="12.75" x14ac:dyDescent="0.2">
      <c r="A26" s="500" t="s">
        <v>867</v>
      </c>
      <c r="B26" s="508">
        <v>602517.23</v>
      </c>
      <c r="C26" s="508">
        <v>524251.06</v>
      </c>
      <c r="D26" s="508">
        <v>459114.79</v>
      </c>
      <c r="E26" s="508">
        <v>453686.16</v>
      </c>
      <c r="F26" s="508">
        <v>378240.97</v>
      </c>
      <c r="G26" s="508">
        <v>430500.91</v>
      </c>
      <c r="H26" s="508">
        <v>486069.33</v>
      </c>
      <c r="I26" s="508">
        <v>821911.18</v>
      </c>
      <c r="J26" s="508">
        <v>531793.48</v>
      </c>
      <c r="K26" s="508">
        <v>665728.56000000006</v>
      </c>
      <c r="L26" s="508">
        <v>404375.92</v>
      </c>
      <c r="M26" s="508">
        <v>480716.12</v>
      </c>
      <c r="N26" s="501">
        <f t="shared" si="2"/>
        <v>6238905.71</v>
      </c>
      <c r="O26" s="508">
        <v>7000000</v>
      </c>
    </row>
    <row r="27" spans="1:15" ht="12.75" x14ac:dyDescent="0.2">
      <c r="A27" s="500" t="s">
        <v>870</v>
      </c>
      <c r="B27" s="508">
        <v>94252.63</v>
      </c>
      <c r="C27" s="508">
        <v>115026.62</v>
      </c>
      <c r="D27" s="508">
        <v>97113.06</v>
      </c>
      <c r="E27" s="508">
        <v>106293.85</v>
      </c>
      <c r="F27" s="508">
        <v>116378.6</v>
      </c>
      <c r="G27" s="508">
        <v>116058.44</v>
      </c>
      <c r="H27" s="508">
        <v>115868.06</v>
      </c>
      <c r="I27" s="508">
        <v>106017.15</v>
      </c>
      <c r="J27" s="508">
        <v>126507.2</v>
      </c>
      <c r="K27" s="508">
        <v>116386.14</v>
      </c>
      <c r="L27" s="508">
        <v>96892.37</v>
      </c>
      <c r="M27" s="508">
        <v>115311.22</v>
      </c>
      <c r="N27" s="501">
        <f t="shared" si="2"/>
        <v>1322105.3400000001</v>
      </c>
      <c r="O27" s="508">
        <v>1200000</v>
      </c>
    </row>
    <row r="28" spans="1:15" ht="12.75" x14ac:dyDescent="0.2">
      <c r="A28" s="500" t="s">
        <v>869</v>
      </c>
      <c r="B28" s="508">
        <v>16068.73</v>
      </c>
      <c r="C28" s="508">
        <v>8004.8</v>
      </c>
      <c r="D28" s="508">
        <v>7209.23</v>
      </c>
      <c r="E28" s="508">
        <v>3918.12</v>
      </c>
      <c r="F28" s="508">
        <v>3690.25</v>
      </c>
      <c r="G28" s="508">
        <v>2164.23</v>
      </c>
      <c r="H28" s="508">
        <v>4749.2299999999996</v>
      </c>
      <c r="I28" s="508">
        <v>1901.22</v>
      </c>
      <c r="J28" s="508">
        <v>3305.28</v>
      </c>
      <c r="K28" s="508">
        <v>13393.91</v>
      </c>
      <c r="L28" s="508">
        <v>16301.08</v>
      </c>
      <c r="M28" s="508">
        <v>11481.72</v>
      </c>
      <c r="N28" s="501">
        <f t="shared" si="2"/>
        <v>92187.8</v>
      </c>
      <c r="O28" s="508">
        <v>100000</v>
      </c>
    </row>
    <row r="29" spans="1:15" ht="12.75" x14ac:dyDescent="0.2">
      <c r="A29" s="500" t="s">
        <v>868</v>
      </c>
      <c r="B29" s="508">
        <v>2265.09</v>
      </c>
      <c r="C29" s="508">
        <v>73.52</v>
      </c>
      <c r="D29" s="508">
        <v>0</v>
      </c>
      <c r="E29" s="508">
        <v>57.01</v>
      </c>
      <c r="F29" s="508">
        <v>319.94</v>
      </c>
      <c r="G29" s="508">
        <v>2749.95</v>
      </c>
      <c r="H29" s="508">
        <v>135.57</v>
      </c>
      <c r="I29" s="508">
        <v>29.41</v>
      </c>
      <c r="J29" s="508">
        <v>35.82</v>
      </c>
      <c r="K29" s="508">
        <v>40.14</v>
      </c>
      <c r="L29" s="508">
        <v>1208.8</v>
      </c>
      <c r="M29" s="508">
        <v>12.68</v>
      </c>
      <c r="N29" s="501">
        <f t="shared" si="2"/>
        <v>6927.93</v>
      </c>
      <c r="O29" s="508">
        <v>7000</v>
      </c>
    </row>
    <row r="30" spans="1:15" ht="12.75" x14ac:dyDescent="0.2">
      <c r="A30" s="500" t="s">
        <v>649</v>
      </c>
      <c r="B30" s="508">
        <v>725.52</v>
      </c>
      <c r="C30" s="508">
        <v>725.52</v>
      </c>
      <c r="D30" s="508">
        <v>725.52</v>
      </c>
      <c r="E30" s="508">
        <v>725.52</v>
      </c>
      <c r="F30" s="508">
        <v>725.52</v>
      </c>
      <c r="G30" s="508">
        <v>725.52</v>
      </c>
      <c r="H30" s="508">
        <v>725.52</v>
      </c>
      <c r="I30" s="508">
        <v>725.52</v>
      </c>
      <c r="J30" s="508">
        <v>712.99</v>
      </c>
      <c r="K30" s="508">
        <v>712.99</v>
      </c>
      <c r="L30" s="508">
        <v>712.99</v>
      </c>
      <c r="M30" s="508">
        <v>712.99</v>
      </c>
      <c r="N30" s="501">
        <f t="shared" si="2"/>
        <v>8656.119999999999</v>
      </c>
      <c r="O30" s="508">
        <v>11000</v>
      </c>
    </row>
    <row r="31" spans="1:15" ht="12.75" x14ac:dyDescent="0.2">
      <c r="A31" s="500" t="s">
        <v>650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1">
        <f t="shared" si="2"/>
        <v>0</v>
      </c>
      <c r="O31" s="508"/>
    </row>
    <row r="32" spans="1:15" ht="12.75" x14ac:dyDescent="0.2">
      <c r="A32" s="500" t="s">
        <v>651</v>
      </c>
      <c r="B32" s="508">
        <v>292336.69</v>
      </c>
      <c r="C32" s="508">
        <v>281302.19</v>
      </c>
      <c r="D32" s="508">
        <v>218157.26</v>
      </c>
      <c r="E32" s="508">
        <v>246441.14</v>
      </c>
      <c r="F32" s="508">
        <v>229639.72</v>
      </c>
      <c r="G32" s="508">
        <v>246777.44</v>
      </c>
      <c r="H32" s="508">
        <v>263103.65999999997</v>
      </c>
      <c r="I32" s="508">
        <v>280542.84999999998</v>
      </c>
      <c r="J32" s="508">
        <v>281155.78000000003</v>
      </c>
      <c r="K32" s="508">
        <v>328315.94</v>
      </c>
      <c r="L32" s="508">
        <v>223772.88</v>
      </c>
      <c r="M32" s="508">
        <v>261641.60000000001</v>
      </c>
      <c r="N32" s="501">
        <f t="shared" si="2"/>
        <v>3153187.1499999994</v>
      </c>
      <c r="O32" s="508">
        <v>7140000</v>
      </c>
    </row>
    <row r="33" spans="1:15" ht="12.75" x14ac:dyDescent="0.2">
      <c r="A33" s="500" t="s">
        <v>652</v>
      </c>
      <c r="B33" s="508">
        <v>132217.26</v>
      </c>
      <c r="C33" s="508">
        <v>547195.05000000005</v>
      </c>
      <c r="D33" s="508">
        <v>132135.9</v>
      </c>
      <c r="E33" s="508">
        <v>635697.84</v>
      </c>
      <c r="F33" s="508">
        <v>204399.61</v>
      </c>
      <c r="G33" s="508">
        <v>562018.16</v>
      </c>
      <c r="H33" s="508">
        <v>424411.26</v>
      </c>
      <c r="I33" s="508">
        <v>361970.85</v>
      </c>
      <c r="J33" s="508">
        <v>971556.93</v>
      </c>
      <c r="K33" s="508">
        <v>323829.48</v>
      </c>
      <c r="L33" s="508">
        <v>338988.15</v>
      </c>
      <c r="M33" s="508">
        <v>391876.82</v>
      </c>
      <c r="N33" s="501">
        <f t="shared" si="2"/>
        <v>5026297.3100000005</v>
      </c>
      <c r="O33" s="508">
        <v>4396000</v>
      </c>
    </row>
    <row r="34" spans="1:15" ht="12.75" x14ac:dyDescent="0.2">
      <c r="A34" s="498" t="s">
        <v>199</v>
      </c>
      <c r="B34" s="508"/>
      <c r="C34" s="508">
        <v>300</v>
      </c>
      <c r="D34" s="508"/>
      <c r="E34" s="508"/>
      <c r="F34" s="508"/>
      <c r="G34" s="508"/>
      <c r="H34" s="508"/>
      <c r="I34" s="508">
        <v>48814.65</v>
      </c>
      <c r="J34" s="508">
        <v>0</v>
      </c>
      <c r="K34" s="508">
        <v>0</v>
      </c>
      <c r="L34" s="508"/>
      <c r="M34" s="508"/>
      <c r="N34" s="499">
        <f t="shared" si="2"/>
        <v>49114.65</v>
      </c>
      <c r="O34" s="508">
        <v>15000</v>
      </c>
    </row>
    <row r="35" spans="1:15" ht="12.75" x14ac:dyDescent="0.2">
      <c r="A35" s="502" t="s">
        <v>200</v>
      </c>
      <c r="B35" s="503">
        <f>SUM(B36:B38)</f>
        <v>139952.03</v>
      </c>
      <c r="C35" s="503">
        <f t="shared" ref="C35:O35" si="4">SUM(C36:C38)</f>
        <v>128015.29</v>
      </c>
      <c r="D35" s="503">
        <f t="shared" si="4"/>
        <v>97183.59</v>
      </c>
      <c r="E35" s="503">
        <f t="shared" si="4"/>
        <v>112152.46</v>
      </c>
      <c r="F35" s="503">
        <f t="shared" si="4"/>
        <v>99132.93</v>
      </c>
      <c r="G35" s="503">
        <f t="shared" si="4"/>
        <v>110006.87</v>
      </c>
      <c r="H35" s="503">
        <f t="shared" si="4"/>
        <v>120559.63</v>
      </c>
      <c r="I35" s="503">
        <f t="shared" si="4"/>
        <v>133139.13</v>
      </c>
      <c r="J35" s="503">
        <f t="shared" si="4"/>
        <v>131809.82</v>
      </c>
      <c r="K35" s="503">
        <f t="shared" si="4"/>
        <v>156573.49</v>
      </c>
      <c r="L35" s="503">
        <f t="shared" si="4"/>
        <v>100637.95</v>
      </c>
      <c r="M35" s="503">
        <f t="shared" si="4"/>
        <v>119350.54</v>
      </c>
      <c r="N35" s="503">
        <f t="shared" si="2"/>
        <v>1448513.73</v>
      </c>
      <c r="O35" s="503">
        <f t="shared" si="4"/>
        <v>1463500</v>
      </c>
    </row>
    <row r="36" spans="1:15" ht="12.75" x14ac:dyDescent="0.2">
      <c r="A36" s="500" t="s">
        <v>458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1">
        <f t="shared" si="2"/>
        <v>0</v>
      </c>
      <c r="O36" s="508"/>
    </row>
    <row r="37" spans="1:15" ht="12.75" x14ac:dyDescent="0.2">
      <c r="A37" s="500" t="s">
        <v>267</v>
      </c>
      <c r="B37" s="508"/>
      <c r="C37" s="508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1">
        <f t="shared" si="2"/>
        <v>0</v>
      </c>
      <c r="O37" s="508"/>
    </row>
    <row r="38" spans="1:15" ht="12.75" x14ac:dyDescent="0.2">
      <c r="A38" s="500" t="s">
        <v>270</v>
      </c>
      <c r="B38" s="508">
        <v>139952.03</v>
      </c>
      <c r="C38" s="508">
        <v>128015.29</v>
      </c>
      <c r="D38" s="508">
        <v>97183.59</v>
      </c>
      <c r="E38" s="508">
        <v>112152.46</v>
      </c>
      <c r="F38" s="508">
        <v>99132.93</v>
      </c>
      <c r="G38" s="508">
        <v>110006.87</v>
      </c>
      <c r="H38" s="508">
        <v>120559.63</v>
      </c>
      <c r="I38" s="508">
        <v>133139.13</v>
      </c>
      <c r="J38" s="508">
        <v>131809.82</v>
      </c>
      <c r="K38" s="508">
        <v>156573.49</v>
      </c>
      <c r="L38" s="508">
        <v>100637.95</v>
      </c>
      <c r="M38" s="508">
        <v>119350.54</v>
      </c>
      <c r="N38" s="501">
        <f t="shared" si="2"/>
        <v>1448513.73</v>
      </c>
      <c r="O38" s="508">
        <v>1463500</v>
      </c>
    </row>
    <row r="39" spans="1:15" ht="12.75" x14ac:dyDescent="0.2">
      <c r="A39" s="504" t="s">
        <v>282</v>
      </c>
      <c r="B39" s="505">
        <f>+B13-B35</f>
        <v>1049793.2899999998</v>
      </c>
      <c r="C39" s="505">
        <f t="shared" ref="C39:M39" si="5">+C13-C35</f>
        <v>1419081.3699999999</v>
      </c>
      <c r="D39" s="505">
        <f t="shared" si="5"/>
        <v>877000.39</v>
      </c>
      <c r="E39" s="505">
        <f t="shared" si="5"/>
        <v>1397373.0500000003</v>
      </c>
      <c r="F39" s="505">
        <f t="shared" si="5"/>
        <v>882913.3600000001</v>
      </c>
      <c r="G39" s="505">
        <f t="shared" si="5"/>
        <v>1350849.6289999997</v>
      </c>
      <c r="H39" s="505">
        <f t="shared" si="5"/>
        <v>1231065.1599999997</v>
      </c>
      <c r="I39" s="505">
        <f t="shared" si="5"/>
        <v>1610816.2400000002</v>
      </c>
      <c r="J39" s="505">
        <f t="shared" si="5"/>
        <v>1935780.98</v>
      </c>
      <c r="K39" s="505">
        <f t="shared" si="5"/>
        <v>1340049.9100000001</v>
      </c>
      <c r="L39" s="505">
        <f t="shared" si="5"/>
        <v>1047390.5700000001</v>
      </c>
      <c r="M39" s="505">
        <f t="shared" si="5"/>
        <v>1198672.93</v>
      </c>
      <c r="N39" s="505">
        <f t="shared" si="2"/>
        <v>15340786.879000001</v>
      </c>
      <c r="O39" s="505">
        <f>+O13-O35</f>
        <v>19092000</v>
      </c>
    </row>
    <row r="40" spans="1:15" ht="12.75" x14ac:dyDescent="0.2">
      <c r="A40" s="1004" t="s">
        <v>541</v>
      </c>
      <c r="B40" s="1004"/>
      <c r="C40" s="1004"/>
      <c r="D40" s="1004"/>
      <c r="E40" s="1004"/>
      <c r="F40" s="1004"/>
      <c r="G40" s="1004"/>
      <c r="H40" s="1004"/>
      <c r="I40" s="1004"/>
      <c r="J40" s="1004"/>
      <c r="K40" s="1004"/>
      <c r="L40" s="1004"/>
      <c r="M40" s="1004"/>
      <c r="N40" s="1004"/>
      <c r="O40" s="1004"/>
    </row>
    <row r="41" spans="1:15" ht="12.75" x14ac:dyDescent="0.2">
      <c r="A41" s="491"/>
      <c r="B41" s="491"/>
      <c r="C41" s="491"/>
      <c r="D41" s="491"/>
      <c r="E41" s="491"/>
      <c r="F41" s="491"/>
      <c r="G41" s="491"/>
      <c r="I41" s="491"/>
      <c r="J41" s="491"/>
      <c r="K41" s="491"/>
      <c r="L41" s="491"/>
      <c r="M41" s="491"/>
      <c r="N41" s="491"/>
      <c r="O41" s="491"/>
    </row>
    <row r="42" spans="1:15" ht="12.75" x14ac:dyDescent="0.2"/>
    <row r="43" spans="1:15" ht="12.75" x14ac:dyDescent="0.2"/>
    <row r="44" spans="1:15" ht="12.75" x14ac:dyDescent="0.2"/>
    <row r="45" spans="1:15" ht="12.75" x14ac:dyDescent="0.2"/>
    <row r="46" spans="1:15" ht="12.75" x14ac:dyDescent="0.2"/>
    <row r="47" spans="1:15" ht="12.75" x14ac:dyDescent="0.2"/>
    <row r="48" spans="1:15" ht="12.75" x14ac:dyDescent="0.2"/>
    <row r="49" spans="1:15" s="497" customFormat="1" ht="12.75" x14ac:dyDescent="0.2">
      <c r="A49" s="490"/>
      <c r="B49" s="490"/>
      <c r="C49" s="490"/>
      <c r="D49" s="490"/>
      <c r="E49" s="490"/>
      <c r="F49" s="490"/>
      <c r="G49" s="490"/>
      <c r="H49" s="491"/>
      <c r="I49" s="490"/>
      <c r="J49" s="490"/>
      <c r="K49" s="490"/>
      <c r="L49" s="490"/>
      <c r="M49" s="490"/>
      <c r="N49" s="490"/>
      <c r="O49" s="490"/>
    </row>
    <row r="50" spans="1:15" ht="12.75" x14ac:dyDescent="0.2"/>
    <row r="51" spans="1:15" s="491" customFormat="1" ht="12.75" x14ac:dyDescent="0.2">
      <c r="A51" s="490"/>
      <c r="B51" s="490"/>
      <c r="C51" s="490"/>
      <c r="D51" s="490"/>
      <c r="E51" s="490"/>
      <c r="F51" s="490"/>
      <c r="G51" s="490"/>
      <c r="I51" s="490"/>
      <c r="J51" s="490"/>
      <c r="K51" s="490"/>
      <c r="L51" s="490"/>
      <c r="M51" s="490"/>
      <c r="N51" s="490"/>
      <c r="O51" s="490"/>
    </row>
    <row r="52" spans="1:15" ht="12.75" x14ac:dyDescent="0.2"/>
    <row r="53" spans="1:15" ht="12.75" x14ac:dyDescent="0.2"/>
    <row r="54" spans="1:15" ht="12.75" x14ac:dyDescent="0.2"/>
    <row r="55" spans="1:15" ht="12.75" x14ac:dyDescent="0.2"/>
    <row r="56" spans="1:15" ht="12.75" x14ac:dyDescent="0.2"/>
    <row r="57" spans="1:15" ht="12.75" x14ac:dyDescent="0.2"/>
  </sheetData>
  <sheetProtection password="C236" sheet="1" formatColumns="0" selectLockedCells="1"/>
  <mergeCells count="10">
    <mergeCell ref="A40:O40"/>
    <mergeCell ref="B10:M11"/>
    <mergeCell ref="A3:O3"/>
    <mergeCell ref="A4:O4"/>
    <mergeCell ref="A5:O5"/>
    <mergeCell ref="A6:O6"/>
    <mergeCell ref="A7:O7"/>
    <mergeCell ref="N10:N12"/>
    <mergeCell ref="O10:O11"/>
    <mergeCell ref="A10:A12"/>
  </mergeCells>
  <printOptions horizontalCentered="1" verticalCentered="1"/>
  <pageMargins left="0" right="0" top="0" bottom="0" header="0" footer="0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FA121"/>
  <sheetViews>
    <sheetView showGridLines="0" topLeftCell="A115" zoomScaleNormal="100" workbookViewId="0">
      <selection activeCell="A3" sqref="A3:F3"/>
    </sheetView>
  </sheetViews>
  <sheetFormatPr defaultColWidth="4.140625" defaultRowHeight="11.25" customHeight="1" x14ac:dyDescent="0.2"/>
  <cols>
    <col min="1" max="1" width="69.5703125" style="717" customWidth="1"/>
    <col min="2" max="5" width="8.28515625" style="717" customWidth="1"/>
    <col min="6" max="6" width="13.28515625" style="717" customWidth="1"/>
    <col min="7" max="11" width="12.7109375" style="717" customWidth="1"/>
    <col min="12" max="20" width="4.140625" style="717"/>
    <col min="21" max="21" width="24" style="717" customWidth="1"/>
    <col min="22" max="29" width="4.140625" style="717"/>
    <col min="30" max="30" width="12.28515625" style="717" bestFit="1" customWidth="1"/>
    <col min="31" max="156" width="4.140625" style="717"/>
    <col min="157" max="157" width="16.140625" style="717" customWidth="1"/>
    <col min="158" max="16384" width="4.140625" style="717"/>
  </cols>
  <sheetData>
    <row r="1" spans="1:157" ht="11.25" customHeight="1" x14ac:dyDescent="0.2">
      <c r="A1" s="489" t="s">
        <v>460</v>
      </c>
    </row>
    <row r="2" spans="1:157" ht="11.25" customHeight="1" x14ac:dyDescent="0.2">
      <c r="A2" s="489"/>
    </row>
    <row r="3" spans="1:157" ht="12.75" x14ac:dyDescent="0.2">
      <c r="A3" s="1011" t="s">
        <v>1041</v>
      </c>
      <c r="B3" s="1011"/>
      <c r="C3" s="1011"/>
      <c r="D3" s="1011"/>
      <c r="E3" s="1011"/>
      <c r="F3" s="1011"/>
    </row>
    <row r="4" spans="1:157" ht="12.75" x14ac:dyDescent="0.2">
      <c r="A4" s="1012" t="s">
        <v>109</v>
      </c>
      <c r="B4" s="1012"/>
      <c r="C4" s="1012"/>
      <c r="D4" s="1012"/>
      <c r="E4" s="1012"/>
      <c r="F4" s="1012"/>
    </row>
    <row r="5" spans="1:157" ht="12.75" x14ac:dyDescent="0.2">
      <c r="A5" s="1108" t="s">
        <v>133</v>
      </c>
      <c r="B5" s="1108"/>
      <c r="C5" s="1108"/>
      <c r="D5" s="1108"/>
      <c r="E5" s="1108"/>
      <c r="F5" s="1108"/>
    </row>
    <row r="6" spans="1:157" ht="12.75" x14ac:dyDescent="0.2">
      <c r="A6" s="1012" t="s">
        <v>202</v>
      </c>
      <c r="B6" s="1012"/>
      <c r="C6" s="1012"/>
      <c r="D6" s="1012"/>
      <c r="E6" s="1012"/>
      <c r="F6" s="1012"/>
    </row>
    <row r="7" spans="1:157" ht="12.75" x14ac:dyDescent="0.2">
      <c r="A7" s="1011" t="s">
        <v>1057</v>
      </c>
      <c r="B7" s="1011"/>
      <c r="C7" s="1011"/>
      <c r="D7" s="1011"/>
      <c r="E7" s="1011"/>
      <c r="F7" s="1011"/>
    </row>
    <row r="8" spans="1:157" ht="11.25" customHeight="1" x14ac:dyDescent="0.2">
      <c r="A8" s="718"/>
      <c r="B8" s="718"/>
      <c r="C8" s="718"/>
      <c r="D8" s="718"/>
      <c r="E8" s="718"/>
      <c r="F8" s="718"/>
    </row>
    <row r="9" spans="1:157" ht="12.75" x14ac:dyDescent="0.2">
      <c r="A9" s="717" t="s">
        <v>459</v>
      </c>
      <c r="E9" s="493"/>
      <c r="I9" s="493" t="s">
        <v>542</v>
      </c>
      <c r="J9" s="1118"/>
      <c r="K9" s="1119"/>
    </row>
    <row r="10" spans="1:157" ht="12.75" customHeight="1" x14ac:dyDescent="0.2">
      <c r="A10" s="719"/>
      <c r="B10" s="1077" t="s">
        <v>657</v>
      </c>
      <c r="C10" s="1078"/>
      <c r="D10" s="1078"/>
      <c r="E10" s="1078"/>
      <c r="F10" s="1018" t="s">
        <v>287</v>
      </c>
      <c r="G10" s="1073"/>
      <c r="H10" s="1071" t="s">
        <v>113</v>
      </c>
      <c r="I10" s="1097"/>
      <c r="J10" s="1097"/>
      <c r="K10" s="1072"/>
    </row>
    <row r="11" spans="1:157" ht="12.75" customHeight="1" x14ac:dyDescent="0.2">
      <c r="A11" s="720" t="s">
        <v>114</v>
      </c>
      <c r="B11" s="1068"/>
      <c r="C11" s="1079"/>
      <c r="D11" s="1079"/>
      <c r="E11" s="1079"/>
      <c r="F11" s="1019"/>
      <c r="G11" s="1074"/>
      <c r="H11" s="1077" t="s">
        <v>246</v>
      </c>
      <c r="I11" s="1020"/>
      <c r="J11" s="1077" t="s">
        <v>246</v>
      </c>
      <c r="K11" s="1020"/>
    </row>
    <row r="12" spans="1:157" ht="12.75" customHeight="1" x14ac:dyDescent="0.2">
      <c r="A12" s="721"/>
      <c r="B12" s="1008"/>
      <c r="C12" s="1009"/>
      <c r="D12" s="1009"/>
      <c r="E12" s="1009"/>
      <c r="F12" s="1075"/>
      <c r="G12" s="1076"/>
      <c r="H12" s="1120" t="s">
        <v>247</v>
      </c>
      <c r="I12" s="1121"/>
      <c r="J12" s="1110" t="str">
        <f>IF(FA12=FALSE,"&lt;Exercício Anterior&gt;",H12-1)</f>
        <v>&lt;Exercício Anterior&gt;</v>
      </c>
      <c r="K12" s="1111"/>
      <c r="FA12" s="722" t="b">
        <f>ISNUMBER(H12)</f>
        <v>0</v>
      </c>
    </row>
    <row r="13" spans="1:157" ht="12.75" x14ac:dyDescent="0.2">
      <c r="A13" s="491" t="s">
        <v>390</v>
      </c>
      <c r="B13" s="1066">
        <f>+B14+B33</f>
        <v>0</v>
      </c>
      <c r="C13" s="1109"/>
      <c r="D13" s="1109"/>
      <c r="E13" s="1067"/>
      <c r="F13" s="1066">
        <f>+F14+F33</f>
        <v>0</v>
      </c>
      <c r="G13" s="1067"/>
      <c r="H13" s="1066">
        <f>+H14+H33</f>
        <v>0</v>
      </c>
      <c r="I13" s="1067"/>
      <c r="J13" s="1066">
        <f>+J14+J33</f>
        <v>0</v>
      </c>
      <c r="K13" s="1067"/>
    </row>
    <row r="14" spans="1:157" ht="12.75" x14ac:dyDescent="0.2">
      <c r="A14" s="723" t="s">
        <v>11</v>
      </c>
      <c r="B14" s="1036">
        <f>+B15+B24+B25+B29+B30</f>
        <v>0</v>
      </c>
      <c r="C14" s="1065"/>
      <c r="D14" s="1065"/>
      <c r="E14" s="1037"/>
      <c r="F14" s="1036">
        <f>+F15+F24+F25+F29+F30</f>
        <v>0</v>
      </c>
      <c r="G14" s="1037"/>
      <c r="H14" s="1036">
        <f>+H15+H24+H25+H29+H30</f>
        <v>0</v>
      </c>
      <c r="I14" s="1037"/>
      <c r="J14" s="1036">
        <f>+J15+J24+J25+J29+J30</f>
        <v>0</v>
      </c>
      <c r="K14" s="1037"/>
    </row>
    <row r="15" spans="1:157" ht="12.75" x14ac:dyDescent="0.2">
      <c r="A15" s="724" t="s">
        <v>134</v>
      </c>
      <c r="B15" s="1038">
        <f>+B16+B20</f>
        <v>0</v>
      </c>
      <c r="C15" s="1039"/>
      <c r="D15" s="1039"/>
      <c r="E15" s="1040"/>
      <c r="F15" s="1038">
        <f>+F16+F20</f>
        <v>0</v>
      </c>
      <c r="G15" s="1040"/>
      <c r="H15" s="1038">
        <f>+H16+H20</f>
        <v>0</v>
      </c>
      <c r="I15" s="1040"/>
      <c r="J15" s="1038">
        <f>+J16+J20</f>
        <v>0</v>
      </c>
      <c r="K15" s="1040"/>
    </row>
    <row r="16" spans="1:157" ht="12.75" x14ac:dyDescent="0.2">
      <c r="A16" s="725" t="s">
        <v>391</v>
      </c>
      <c r="B16" s="1033">
        <f>SUM(B17:E19)</f>
        <v>0</v>
      </c>
      <c r="C16" s="1034"/>
      <c r="D16" s="1034"/>
      <c r="E16" s="1035"/>
      <c r="F16" s="1033">
        <f>SUM(F17:G19)</f>
        <v>0</v>
      </c>
      <c r="G16" s="1035"/>
      <c r="H16" s="1033">
        <f>SUM(H17:I19)</f>
        <v>0</v>
      </c>
      <c r="I16" s="1035"/>
      <c r="J16" s="1033">
        <f>SUM(J17:K19)</f>
        <v>0</v>
      </c>
      <c r="K16" s="1035"/>
    </row>
    <row r="17" spans="1:11" ht="12.75" x14ac:dyDescent="0.2">
      <c r="A17" s="490" t="s">
        <v>135</v>
      </c>
      <c r="B17" s="1025"/>
      <c r="C17" s="1026"/>
      <c r="D17" s="1026"/>
      <c r="E17" s="1027"/>
      <c r="F17" s="1025"/>
      <c r="G17" s="1027"/>
      <c r="H17" s="1028"/>
      <c r="I17" s="1029"/>
      <c r="J17" s="1028"/>
      <c r="K17" s="1029"/>
    </row>
    <row r="18" spans="1:11" ht="12.75" x14ac:dyDescent="0.2">
      <c r="A18" s="490" t="s">
        <v>136</v>
      </c>
      <c r="B18" s="1025"/>
      <c r="C18" s="1026"/>
      <c r="D18" s="1026"/>
      <c r="E18" s="1027"/>
      <c r="F18" s="1025"/>
      <c r="G18" s="1027"/>
      <c r="H18" s="1028"/>
      <c r="I18" s="1029"/>
      <c r="J18" s="1028"/>
      <c r="K18" s="1029"/>
    </row>
    <row r="19" spans="1:11" ht="12.75" x14ac:dyDescent="0.2">
      <c r="A19" s="490" t="s">
        <v>137</v>
      </c>
      <c r="B19" s="1025"/>
      <c r="C19" s="1026"/>
      <c r="D19" s="1026"/>
      <c r="E19" s="1027"/>
      <c r="F19" s="1025"/>
      <c r="G19" s="1027"/>
      <c r="H19" s="1028"/>
      <c r="I19" s="1029"/>
      <c r="J19" s="1028"/>
      <c r="K19" s="1029"/>
    </row>
    <row r="20" spans="1:11" ht="12.75" x14ac:dyDescent="0.2">
      <c r="A20" s="725" t="s">
        <v>392</v>
      </c>
      <c r="B20" s="1033">
        <f>SUM(B21:E23)</f>
        <v>0</v>
      </c>
      <c r="C20" s="1034"/>
      <c r="D20" s="1034"/>
      <c r="E20" s="1035"/>
      <c r="F20" s="1033">
        <f>SUM(F21:G23)</f>
        <v>0</v>
      </c>
      <c r="G20" s="1035"/>
      <c r="H20" s="1033">
        <f>SUM(H21:I23)</f>
        <v>0</v>
      </c>
      <c r="I20" s="1035"/>
      <c r="J20" s="1033">
        <f>SUM(J21:K23)</f>
        <v>0</v>
      </c>
      <c r="K20" s="1035"/>
    </row>
    <row r="21" spans="1:11" ht="12.75" x14ac:dyDescent="0.2">
      <c r="A21" s="490" t="s">
        <v>138</v>
      </c>
      <c r="B21" s="1025"/>
      <c r="C21" s="1026"/>
      <c r="D21" s="1026"/>
      <c r="E21" s="1027"/>
      <c r="F21" s="1025"/>
      <c r="G21" s="1027"/>
      <c r="H21" s="1028"/>
      <c r="I21" s="1029"/>
      <c r="J21" s="1028"/>
      <c r="K21" s="1029"/>
    </row>
    <row r="22" spans="1:11" ht="12.75" x14ac:dyDescent="0.2">
      <c r="A22" s="490" t="s">
        <v>139</v>
      </c>
      <c r="B22" s="1025"/>
      <c r="C22" s="1026"/>
      <c r="D22" s="1026"/>
      <c r="E22" s="1027"/>
      <c r="F22" s="1025"/>
      <c r="G22" s="1027"/>
      <c r="H22" s="1028"/>
      <c r="I22" s="1029"/>
      <c r="J22" s="1028"/>
      <c r="K22" s="1029"/>
    </row>
    <row r="23" spans="1:11" ht="12.75" x14ac:dyDescent="0.2">
      <c r="A23" s="490" t="s">
        <v>137</v>
      </c>
      <c r="B23" s="1025"/>
      <c r="C23" s="1026"/>
      <c r="D23" s="1026"/>
      <c r="E23" s="1027"/>
      <c r="F23" s="1025"/>
      <c r="G23" s="1027"/>
      <c r="H23" s="1028"/>
      <c r="I23" s="1029"/>
      <c r="J23" s="1028"/>
      <c r="K23" s="1029"/>
    </row>
    <row r="24" spans="1:11" ht="12.75" x14ac:dyDescent="0.2">
      <c r="A24" s="724" t="s">
        <v>174</v>
      </c>
      <c r="B24" s="1025"/>
      <c r="C24" s="1026"/>
      <c r="D24" s="1026"/>
      <c r="E24" s="1027"/>
      <c r="F24" s="1025"/>
      <c r="G24" s="1027"/>
      <c r="H24" s="1028"/>
      <c r="I24" s="1029"/>
      <c r="J24" s="1028"/>
      <c r="K24" s="1029"/>
    </row>
    <row r="25" spans="1:11" ht="12.75" x14ac:dyDescent="0.2">
      <c r="A25" s="724" t="s">
        <v>421</v>
      </c>
      <c r="B25" s="1038">
        <f>SUM(B26:E28)</f>
        <v>0</v>
      </c>
      <c r="C25" s="1039"/>
      <c r="D25" s="1039"/>
      <c r="E25" s="1040"/>
      <c r="F25" s="1038">
        <f>SUM(F26:G28)</f>
        <v>0</v>
      </c>
      <c r="G25" s="1040"/>
      <c r="H25" s="1038">
        <f>SUM(H26:I28)</f>
        <v>0</v>
      </c>
      <c r="I25" s="1040"/>
      <c r="J25" s="1038">
        <f>SUM(J26:K28)</f>
        <v>0</v>
      </c>
      <c r="K25" s="1040"/>
    </row>
    <row r="26" spans="1:11" ht="12.75" x14ac:dyDescent="0.2">
      <c r="A26" s="490" t="s">
        <v>19</v>
      </c>
      <c r="B26" s="1025"/>
      <c r="C26" s="1026"/>
      <c r="D26" s="1026"/>
      <c r="E26" s="1027"/>
      <c r="F26" s="1025"/>
      <c r="G26" s="1027"/>
      <c r="H26" s="1028"/>
      <c r="I26" s="1029"/>
      <c r="J26" s="1028"/>
      <c r="K26" s="1029"/>
    </row>
    <row r="27" spans="1:11" ht="12.75" x14ac:dyDescent="0.2">
      <c r="A27" s="490" t="s">
        <v>20</v>
      </c>
      <c r="B27" s="1025"/>
      <c r="C27" s="1026"/>
      <c r="D27" s="1026"/>
      <c r="E27" s="1027"/>
      <c r="F27" s="1025"/>
      <c r="G27" s="1027"/>
      <c r="H27" s="1028"/>
      <c r="I27" s="1029"/>
      <c r="J27" s="1028"/>
      <c r="K27" s="1029"/>
    </row>
    <row r="28" spans="1:11" ht="12.75" x14ac:dyDescent="0.2">
      <c r="A28" s="490" t="s">
        <v>22</v>
      </c>
      <c r="B28" s="1025"/>
      <c r="C28" s="1026"/>
      <c r="D28" s="1026"/>
      <c r="E28" s="1027"/>
      <c r="F28" s="1025"/>
      <c r="G28" s="1027"/>
      <c r="H28" s="1028"/>
      <c r="I28" s="1029"/>
      <c r="J28" s="1028"/>
      <c r="K28" s="1029"/>
    </row>
    <row r="29" spans="1:11" ht="12.75" x14ac:dyDescent="0.2">
      <c r="A29" s="724" t="s">
        <v>271</v>
      </c>
      <c r="B29" s="1025"/>
      <c r="C29" s="1026"/>
      <c r="D29" s="1026"/>
      <c r="E29" s="1027"/>
      <c r="F29" s="1025"/>
      <c r="G29" s="1027"/>
      <c r="H29" s="1028"/>
      <c r="I29" s="1029"/>
      <c r="J29" s="1028"/>
      <c r="K29" s="1029"/>
    </row>
    <row r="30" spans="1:11" ht="12.75" x14ac:dyDescent="0.2">
      <c r="A30" s="724" t="s">
        <v>393</v>
      </c>
      <c r="B30" s="1038">
        <f>SUM(B31:E32)</f>
        <v>0</v>
      </c>
      <c r="C30" s="1039"/>
      <c r="D30" s="1039"/>
      <c r="E30" s="1040"/>
      <c r="F30" s="1038">
        <f>SUM(F31:G32)</f>
        <v>0</v>
      </c>
      <c r="G30" s="1040"/>
      <c r="H30" s="1038">
        <f>SUM(H31:I32)</f>
        <v>0</v>
      </c>
      <c r="I30" s="1040"/>
      <c r="J30" s="1038">
        <f>SUM(J31:K32)</f>
        <v>0</v>
      </c>
      <c r="K30" s="1040"/>
    </row>
    <row r="31" spans="1:11" ht="12.75" x14ac:dyDescent="0.2">
      <c r="A31" s="490" t="s">
        <v>272</v>
      </c>
      <c r="B31" s="1025"/>
      <c r="C31" s="1026"/>
      <c r="D31" s="1026"/>
      <c r="E31" s="1027"/>
      <c r="F31" s="1025"/>
      <c r="G31" s="1027"/>
      <c r="H31" s="1028"/>
      <c r="I31" s="1029"/>
      <c r="J31" s="1028"/>
      <c r="K31" s="1029"/>
    </row>
    <row r="32" spans="1:11" ht="12.75" x14ac:dyDescent="0.2">
      <c r="A32" s="490" t="s">
        <v>140</v>
      </c>
      <c r="B32" s="1025"/>
      <c r="C32" s="1026"/>
      <c r="D32" s="1026"/>
      <c r="E32" s="1027"/>
      <c r="F32" s="1025"/>
      <c r="G32" s="1027"/>
      <c r="H32" s="1028"/>
      <c r="I32" s="1029"/>
      <c r="J32" s="1028"/>
      <c r="K32" s="1029"/>
    </row>
    <row r="33" spans="1:11" ht="12.75" x14ac:dyDescent="0.2">
      <c r="A33" s="726" t="s">
        <v>43</v>
      </c>
      <c r="B33" s="1036">
        <f>SUM(B34:E36)</f>
        <v>0</v>
      </c>
      <c r="C33" s="1065"/>
      <c r="D33" s="1065"/>
      <c r="E33" s="1037"/>
      <c r="F33" s="1036">
        <f>SUM(F34:G36)</f>
        <v>0</v>
      </c>
      <c r="G33" s="1037"/>
      <c r="H33" s="1036">
        <f>SUM(H34:I36)</f>
        <v>0</v>
      </c>
      <c r="I33" s="1037"/>
      <c r="J33" s="1036">
        <f>SUM(J34:K36)</f>
        <v>0</v>
      </c>
      <c r="K33" s="1037"/>
    </row>
    <row r="34" spans="1:11" ht="12.75" x14ac:dyDescent="0.2">
      <c r="A34" s="490" t="s">
        <v>127</v>
      </c>
      <c r="B34" s="1025"/>
      <c r="C34" s="1026"/>
      <c r="D34" s="1026"/>
      <c r="E34" s="1027"/>
      <c r="F34" s="1025"/>
      <c r="G34" s="1027"/>
      <c r="H34" s="1028"/>
      <c r="I34" s="1029"/>
      <c r="J34" s="1028"/>
      <c r="K34" s="1029"/>
    </row>
    <row r="35" spans="1:11" ht="12.75" x14ac:dyDescent="0.2">
      <c r="A35" s="490" t="s">
        <v>273</v>
      </c>
      <c r="B35" s="1025"/>
      <c r="C35" s="1026"/>
      <c r="D35" s="1026"/>
      <c r="E35" s="1027"/>
      <c r="F35" s="1025"/>
      <c r="G35" s="1027"/>
      <c r="H35" s="1028"/>
      <c r="I35" s="1029"/>
      <c r="J35" s="1028"/>
      <c r="K35" s="1029"/>
    </row>
    <row r="36" spans="1:11" ht="12.75" x14ac:dyDescent="0.2">
      <c r="A36" s="490" t="s">
        <v>394</v>
      </c>
      <c r="B36" s="1025"/>
      <c r="C36" s="1026"/>
      <c r="D36" s="1026"/>
      <c r="E36" s="1027"/>
      <c r="F36" s="1025"/>
      <c r="G36" s="1027"/>
      <c r="H36" s="1028"/>
      <c r="I36" s="1029"/>
      <c r="J36" s="1028"/>
      <c r="K36" s="1029"/>
    </row>
    <row r="37" spans="1:11" ht="12.75" x14ac:dyDescent="0.2">
      <c r="A37" s="727" t="s">
        <v>276</v>
      </c>
      <c r="B37" s="1025"/>
      <c r="C37" s="1026"/>
      <c r="D37" s="1026"/>
      <c r="E37" s="1027"/>
      <c r="F37" s="1025"/>
      <c r="G37" s="1027"/>
      <c r="H37" s="1028"/>
      <c r="I37" s="1029"/>
      <c r="J37" s="1028"/>
      <c r="K37" s="1029"/>
    </row>
    <row r="38" spans="1:11" ht="12.75" x14ac:dyDescent="0.2">
      <c r="A38" s="728" t="s">
        <v>141</v>
      </c>
      <c r="B38" s="1062">
        <f>+B13+B37</f>
        <v>0</v>
      </c>
      <c r="C38" s="1063"/>
      <c r="D38" s="1063"/>
      <c r="E38" s="1064"/>
      <c r="F38" s="1060">
        <f>+F13+F37</f>
        <v>0</v>
      </c>
      <c r="G38" s="1061"/>
      <c r="H38" s="1060">
        <f>+H13+H37</f>
        <v>0</v>
      </c>
      <c r="I38" s="1061"/>
      <c r="J38" s="1060">
        <f>+J13+J37</f>
        <v>0</v>
      </c>
      <c r="K38" s="1061"/>
    </row>
    <row r="39" spans="1:11" ht="12.75" x14ac:dyDescent="0.2">
      <c r="B39" s="729"/>
      <c r="C39" s="729"/>
      <c r="D39" s="729"/>
      <c r="E39" s="729"/>
      <c r="F39" s="730"/>
    </row>
    <row r="40" spans="1:11" ht="27.75" customHeight="1" x14ac:dyDescent="0.2">
      <c r="A40" s="731"/>
      <c r="B40" s="1077" t="s">
        <v>175</v>
      </c>
      <c r="C40" s="1020"/>
      <c r="D40" s="1005" t="s">
        <v>175</v>
      </c>
      <c r="E40" s="1007"/>
      <c r="F40" s="1071" t="s">
        <v>176</v>
      </c>
      <c r="G40" s="1072"/>
      <c r="H40" s="1071" t="s">
        <v>177</v>
      </c>
      <c r="I40" s="1072"/>
      <c r="J40" s="1071" t="s">
        <v>434</v>
      </c>
      <c r="K40" s="1072"/>
    </row>
    <row r="41" spans="1:11" ht="17.25" customHeight="1" x14ac:dyDescent="0.2">
      <c r="A41" s="732" t="s">
        <v>178</v>
      </c>
      <c r="B41" s="1068" t="s">
        <v>115</v>
      </c>
      <c r="C41" s="1021"/>
      <c r="D41" s="1112" t="s">
        <v>116</v>
      </c>
      <c r="E41" s="1113"/>
      <c r="F41" s="733" t="s">
        <v>246</v>
      </c>
      <c r="G41" s="733" t="s">
        <v>246</v>
      </c>
      <c r="H41" s="733" t="s">
        <v>246</v>
      </c>
      <c r="I41" s="733" t="s">
        <v>246</v>
      </c>
      <c r="J41" s="734" t="s">
        <v>1010</v>
      </c>
      <c r="K41" s="734" t="s">
        <v>1010</v>
      </c>
    </row>
    <row r="42" spans="1:11" ht="25.5" x14ac:dyDescent="0.2">
      <c r="A42" s="735"/>
      <c r="B42" s="1104"/>
      <c r="C42" s="1105"/>
      <c r="D42" s="1104"/>
      <c r="E42" s="1105"/>
      <c r="F42" s="736" t="str">
        <f>+$H$12</f>
        <v>&lt;Exercício&gt;</v>
      </c>
      <c r="G42" s="736" t="str">
        <f>+$J$12</f>
        <v>&lt;Exercício Anterior&gt;</v>
      </c>
      <c r="H42" s="736" t="str">
        <f>+$H$12</f>
        <v>&lt;Exercício&gt;</v>
      </c>
      <c r="I42" s="736" t="str">
        <f>+$J$12</f>
        <v>&lt;Exercício Anterior&gt;</v>
      </c>
      <c r="J42" s="736" t="str">
        <f>+$H$12</f>
        <v>&lt;Exercício&gt;</v>
      </c>
      <c r="K42" s="712" t="str">
        <f>+$J$12</f>
        <v>&lt;Exercício Anterior&gt;</v>
      </c>
    </row>
    <row r="43" spans="1:11" ht="12.75" x14ac:dyDescent="0.2">
      <c r="A43" s="737" t="s">
        <v>142</v>
      </c>
      <c r="B43" s="1056">
        <f>+B44+B47</f>
        <v>0</v>
      </c>
      <c r="C43" s="1057"/>
      <c r="D43" s="1056">
        <f>+D44+D47</f>
        <v>0</v>
      </c>
      <c r="E43" s="1057"/>
      <c r="F43" s="738">
        <f t="shared" ref="F43:K43" si="0">+F44+F47</f>
        <v>0</v>
      </c>
      <c r="G43" s="738">
        <f t="shared" si="0"/>
        <v>0</v>
      </c>
      <c r="H43" s="738">
        <f t="shared" si="0"/>
        <v>0</v>
      </c>
      <c r="I43" s="738">
        <f t="shared" si="0"/>
        <v>0</v>
      </c>
      <c r="J43" s="738">
        <f t="shared" si="0"/>
        <v>0</v>
      </c>
      <c r="K43" s="739">
        <f t="shared" si="0"/>
        <v>0</v>
      </c>
    </row>
    <row r="44" spans="1:11" ht="12.75" x14ac:dyDescent="0.2">
      <c r="A44" s="740" t="s">
        <v>365</v>
      </c>
      <c r="B44" s="1058">
        <f>SUM(B45:C46)</f>
        <v>0</v>
      </c>
      <c r="C44" s="1059"/>
      <c r="D44" s="1058">
        <f>SUM(D45:E46)</f>
        <v>0</v>
      </c>
      <c r="E44" s="1059"/>
      <c r="F44" s="741">
        <f t="shared" ref="F44:K44" si="1">SUM(F45:G46)</f>
        <v>0</v>
      </c>
      <c r="G44" s="741">
        <f t="shared" si="1"/>
        <v>0</v>
      </c>
      <c r="H44" s="741">
        <f t="shared" si="1"/>
        <v>0</v>
      </c>
      <c r="I44" s="741">
        <f t="shared" si="1"/>
        <v>0</v>
      </c>
      <c r="J44" s="741">
        <f t="shared" si="1"/>
        <v>0</v>
      </c>
      <c r="K44" s="741">
        <f t="shared" si="1"/>
        <v>0</v>
      </c>
    </row>
    <row r="45" spans="1:11" ht="12.75" x14ac:dyDescent="0.2">
      <c r="A45" s="742" t="s">
        <v>395</v>
      </c>
      <c r="B45" s="1054"/>
      <c r="C45" s="1055"/>
      <c r="D45" s="1054"/>
      <c r="E45" s="1055"/>
      <c r="F45" s="510"/>
      <c r="G45" s="510"/>
      <c r="H45" s="510"/>
      <c r="I45" s="510"/>
      <c r="J45" s="510"/>
      <c r="K45" s="510"/>
    </row>
    <row r="46" spans="1:11" ht="12.75" x14ac:dyDescent="0.2">
      <c r="A46" s="742" t="s">
        <v>396</v>
      </c>
      <c r="B46" s="1054"/>
      <c r="C46" s="1055"/>
      <c r="D46" s="1054"/>
      <c r="E46" s="1055"/>
      <c r="F46" s="510"/>
      <c r="G46" s="510"/>
      <c r="H46" s="510"/>
      <c r="I46" s="510"/>
      <c r="J46" s="510"/>
      <c r="K46" s="510"/>
    </row>
    <row r="47" spans="1:11" ht="12.75" x14ac:dyDescent="0.2">
      <c r="A47" s="743" t="s">
        <v>143</v>
      </c>
      <c r="B47" s="1058">
        <f>+B48+B52+B56</f>
        <v>0</v>
      </c>
      <c r="C47" s="1059"/>
      <c r="D47" s="1058">
        <f>+D48+D52+D56</f>
        <v>0</v>
      </c>
      <c r="E47" s="1059"/>
      <c r="F47" s="744">
        <f t="shared" ref="F47:K47" si="2">+F48+F52+F56</f>
        <v>0</v>
      </c>
      <c r="G47" s="744">
        <f t="shared" si="2"/>
        <v>0</v>
      </c>
      <c r="H47" s="744">
        <f t="shared" si="2"/>
        <v>0</v>
      </c>
      <c r="I47" s="744">
        <f t="shared" si="2"/>
        <v>0</v>
      </c>
      <c r="J47" s="744">
        <f t="shared" si="2"/>
        <v>0</v>
      </c>
      <c r="K47" s="741">
        <f t="shared" si="2"/>
        <v>0</v>
      </c>
    </row>
    <row r="48" spans="1:11" ht="12.75" x14ac:dyDescent="0.2">
      <c r="A48" s="745" t="s">
        <v>248</v>
      </c>
      <c r="B48" s="1045">
        <f>SUM(B49:C51)</f>
        <v>0</v>
      </c>
      <c r="C48" s="1047"/>
      <c r="D48" s="1045">
        <f>SUM(D49:E51)</f>
        <v>0</v>
      </c>
      <c r="E48" s="1047"/>
      <c r="F48" s="746">
        <f t="shared" ref="F48:K48" si="3">SUM(F49:G51)</f>
        <v>0</v>
      </c>
      <c r="G48" s="746">
        <f t="shared" si="3"/>
        <v>0</v>
      </c>
      <c r="H48" s="746">
        <f t="shared" si="3"/>
        <v>0</v>
      </c>
      <c r="I48" s="746">
        <f t="shared" si="3"/>
        <v>0</v>
      </c>
      <c r="J48" s="746">
        <f t="shared" si="3"/>
        <v>0</v>
      </c>
      <c r="K48" s="747">
        <f t="shared" si="3"/>
        <v>0</v>
      </c>
    </row>
    <row r="49" spans="1:19" ht="12.75" x14ac:dyDescent="0.2">
      <c r="A49" s="742" t="s">
        <v>397</v>
      </c>
      <c r="B49" s="1054"/>
      <c r="C49" s="1055"/>
      <c r="D49" s="1054"/>
      <c r="E49" s="1055"/>
      <c r="F49" s="511"/>
      <c r="G49" s="511"/>
      <c r="H49" s="511"/>
      <c r="I49" s="511"/>
      <c r="J49" s="511"/>
      <c r="K49" s="510"/>
    </row>
    <row r="50" spans="1:19" ht="12.75" x14ac:dyDescent="0.2">
      <c r="A50" s="742" t="s">
        <v>398</v>
      </c>
      <c r="B50" s="1054"/>
      <c r="C50" s="1055"/>
      <c r="D50" s="1054"/>
      <c r="E50" s="1055"/>
      <c r="F50" s="511"/>
      <c r="G50" s="511"/>
      <c r="H50" s="511"/>
      <c r="I50" s="511"/>
      <c r="J50" s="511"/>
      <c r="K50" s="510"/>
    </row>
    <row r="51" spans="1:19" ht="12.75" x14ac:dyDescent="0.2">
      <c r="A51" s="742" t="s">
        <v>399</v>
      </c>
      <c r="B51" s="1054"/>
      <c r="C51" s="1055"/>
      <c r="D51" s="1054"/>
      <c r="E51" s="1055"/>
      <c r="F51" s="511"/>
      <c r="G51" s="511"/>
      <c r="H51" s="511"/>
      <c r="I51" s="511"/>
      <c r="J51" s="511"/>
      <c r="K51" s="510"/>
    </row>
    <row r="52" spans="1:19" ht="12.75" x14ac:dyDescent="0.2">
      <c r="A52" s="745" t="s">
        <v>249</v>
      </c>
      <c r="B52" s="1045">
        <f>SUM(B53:C55)</f>
        <v>0</v>
      </c>
      <c r="C52" s="1047"/>
      <c r="D52" s="1045">
        <f>SUM(D53:E55)</f>
        <v>0</v>
      </c>
      <c r="E52" s="1047"/>
      <c r="F52" s="746">
        <f t="shared" ref="F52:K52" si="4">SUM(F53:G55)</f>
        <v>0</v>
      </c>
      <c r="G52" s="746">
        <f t="shared" si="4"/>
        <v>0</v>
      </c>
      <c r="H52" s="746">
        <f t="shared" si="4"/>
        <v>0</v>
      </c>
      <c r="I52" s="746">
        <f t="shared" si="4"/>
        <v>0</v>
      </c>
      <c r="J52" s="746">
        <f t="shared" si="4"/>
        <v>0</v>
      </c>
      <c r="K52" s="747">
        <f t="shared" si="4"/>
        <v>0</v>
      </c>
    </row>
    <row r="53" spans="1:19" ht="12.75" x14ac:dyDescent="0.2">
      <c r="A53" s="742" t="s">
        <v>400</v>
      </c>
      <c r="B53" s="1054"/>
      <c r="C53" s="1055"/>
      <c r="D53" s="1054"/>
      <c r="E53" s="1055"/>
      <c r="F53" s="511"/>
      <c r="G53" s="511"/>
      <c r="H53" s="511"/>
      <c r="I53" s="511"/>
      <c r="J53" s="511"/>
      <c r="K53" s="510"/>
    </row>
    <row r="54" spans="1:19" ht="12.75" x14ac:dyDescent="0.2">
      <c r="A54" s="742" t="s">
        <v>398</v>
      </c>
      <c r="B54" s="1054"/>
      <c r="C54" s="1055"/>
      <c r="D54" s="1054"/>
      <c r="E54" s="1055"/>
      <c r="F54" s="511"/>
      <c r="G54" s="511"/>
      <c r="H54" s="511"/>
      <c r="I54" s="511"/>
      <c r="J54" s="511"/>
      <c r="K54" s="510"/>
    </row>
    <row r="55" spans="1:19" ht="12.75" x14ac:dyDescent="0.2">
      <c r="A55" s="742" t="s">
        <v>399</v>
      </c>
      <c r="B55" s="1054"/>
      <c r="C55" s="1055"/>
      <c r="D55" s="1054"/>
      <c r="E55" s="1055"/>
      <c r="F55" s="511"/>
      <c r="G55" s="511"/>
      <c r="H55" s="511"/>
      <c r="I55" s="511"/>
      <c r="J55" s="511"/>
      <c r="K55" s="510"/>
    </row>
    <row r="56" spans="1:19" ht="12.75" x14ac:dyDescent="0.2">
      <c r="A56" s="745" t="s">
        <v>401</v>
      </c>
      <c r="B56" s="1045">
        <f>SUM(B57:C58)</f>
        <v>0</v>
      </c>
      <c r="C56" s="1047"/>
      <c r="D56" s="1045">
        <f>SUM(D57:E58)</f>
        <v>0</v>
      </c>
      <c r="E56" s="1047"/>
      <c r="F56" s="746">
        <f t="shared" ref="F56:K56" si="5">SUM(F57:G58)</f>
        <v>0</v>
      </c>
      <c r="G56" s="746">
        <f t="shared" si="5"/>
        <v>0</v>
      </c>
      <c r="H56" s="746">
        <f t="shared" si="5"/>
        <v>0</v>
      </c>
      <c r="I56" s="746">
        <f t="shared" si="5"/>
        <v>0</v>
      </c>
      <c r="J56" s="746">
        <f t="shared" si="5"/>
        <v>0</v>
      </c>
      <c r="K56" s="747">
        <f t="shared" si="5"/>
        <v>0</v>
      </c>
    </row>
    <row r="57" spans="1:19" ht="12.75" x14ac:dyDescent="0.2">
      <c r="A57" s="742" t="s">
        <v>274</v>
      </c>
      <c r="B57" s="1054"/>
      <c r="C57" s="1055"/>
      <c r="D57" s="1054"/>
      <c r="E57" s="1055"/>
      <c r="F57" s="511"/>
      <c r="G57" s="511"/>
      <c r="H57" s="511"/>
      <c r="I57" s="511"/>
      <c r="J57" s="511"/>
      <c r="K57" s="510"/>
    </row>
    <row r="58" spans="1:19" ht="12.75" x14ac:dyDescent="0.2">
      <c r="A58" s="742" t="s">
        <v>63</v>
      </c>
      <c r="B58" s="1054"/>
      <c r="C58" s="1055"/>
      <c r="D58" s="1054"/>
      <c r="E58" s="1055"/>
      <c r="F58" s="511"/>
      <c r="G58" s="511"/>
      <c r="H58" s="511"/>
      <c r="I58" s="511"/>
      <c r="J58" s="511"/>
      <c r="K58" s="510"/>
    </row>
    <row r="59" spans="1:19" ht="12.75" x14ac:dyDescent="0.2">
      <c r="A59" s="748" t="s">
        <v>144</v>
      </c>
      <c r="B59" s="1041"/>
      <c r="C59" s="1042"/>
      <c r="D59" s="1041"/>
      <c r="E59" s="1042"/>
      <c r="F59" s="512"/>
      <c r="G59" s="512"/>
      <c r="H59" s="512"/>
      <c r="I59" s="512"/>
      <c r="J59" s="512"/>
      <c r="K59" s="679"/>
    </row>
    <row r="60" spans="1:19" ht="12.75" x14ac:dyDescent="0.2">
      <c r="A60" s="749" t="s">
        <v>145</v>
      </c>
      <c r="B60" s="1043">
        <f>+B43+B59</f>
        <v>0</v>
      </c>
      <c r="C60" s="1044"/>
      <c r="D60" s="1043">
        <f>+D43+D59</f>
        <v>0</v>
      </c>
      <c r="E60" s="1044"/>
      <c r="F60" s="750">
        <f t="shared" ref="F60:K60" si="6">+F43+F59</f>
        <v>0</v>
      </c>
      <c r="G60" s="750">
        <f t="shared" si="6"/>
        <v>0</v>
      </c>
      <c r="H60" s="750">
        <f t="shared" si="6"/>
        <v>0</v>
      </c>
      <c r="I60" s="750">
        <f t="shared" si="6"/>
        <v>0</v>
      </c>
      <c r="J60" s="750">
        <f t="shared" si="6"/>
        <v>0</v>
      </c>
      <c r="K60" s="750">
        <f t="shared" si="6"/>
        <v>0</v>
      </c>
    </row>
    <row r="61" spans="1:19" s="754" customFormat="1" ht="12.75" x14ac:dyDescent="0.2">
      <c r="A61" s="751"/>
      <c r="B61" s="752"/>
      <c r="C61" s="752"/>
      <c r="D61" s="753"/>
      <c r="E61" s="753"/>
      <c r="F61" s="753"/>
    </row>
    <row r="62" spans="1:19" ht="12.75" x14ac:dyDescent="0.2">
      <c r="A62" s="755" t="s">
        <v>146</v>
      </c>
      <c r="B62" s="1043">
        <f>+B38-B60</f>
        <v>0</v>
      </c>
      <c r="C62" s="1044"/>
      <c r="D62" s="1106">
        <f>+F38-D60</f>
        <v>0</v>
      </c>
      <c r="E62" s="1107"/>
      <c r="F62" s="756">
        <f>+H38-F60</f>
        <v>0</v>
      </c>
      <c r="G62" s="750">
        <f>+J38-G60</f>
        <v>0</v>
      </c>
      <c r="H62" s="750">
        <f>+H38-H60</f>
        <v>0</v>
      </c>
      <c r="I62" s="750">
        <f>+J38-I60</f>
        <v>0</v>
      </c>
      <c r="J62" s="757"/>
      <c r="K62" s="757"/>
      <c r="L62" s="758"/>
      <c r="M62" s="758"/>
      <c r="N62" s="758"/>
      <c r="O62" s="758"/>
      <c r="P62" s="758"/>
      <c r="Q62" s="758"/>
      <c r="R62" s="758"/>
      <c r="S62" s="758"/>
    </row>
    <row r="63" spans="1:19" ht="12.75" x14ac:dyDescent="0.2">
      <c r="A63" s="754"/>
      <c r="B63" s="759"/>
      <c r="C63" s="760"/>
      <c r="D63" s="760"/>
      <c r="E63" s="760"/>
      <c r="F63" s="760"/>
    </row>
    <row r="64" spans="1:19" ht="12.75" customHeight="1" x14ac:dyDescent="0.2">
      <c r="A64" s="1101" t="s">
        <v>155</v>
      </c>
      <c r="B64" s="1077" t="s">
        <v>666</v>
      </c>
      <c r="C64" s="1078"/>
      <c r="D64" s="1078"/>
      <c r="E64" s="1078"/>
      <c r="F64" s="1078"/>
      <c r="G64" s="1078"/>
      <c r="H64" s="1078"/>
      <c r="I64" s="1078"/>
      <c r="J64" s="1078"/>
      <c r="K64" s="1020"/>
    </row>
    <row r="65" spans="1:11" ht="12.75" x14ac:dyDescent="0.2">
      <c r="A65" s="1102"/>
      <c r="B65" s="1068"/>
      <c r="C65" s="1079"/>
      <c r="D65" s="1079"/>
      <c r="E65" s="1079"/>
      <c r="F65" s="1079"/>
      <c r="G65" s="1079"/>
      <c r="H65" s="1079"/>
      <c r="I65" s="1079"/>
      <c r="J65" s="1079"/>
      <c r="K65" s="1021"/>
    </row>
    <row r="66" spans="1:11" ht="12.75" x14ac:dyDescent="0.2">
      <c r="A66" s="1103"/>
      <c r="B66" s="1008"/>
      <c r="C66" s="1009"/>
      <c r="D66" s="1009"/>
      <c r="E66" s="1009"/>
      <c r="F66" s="1009"/>
      <c r="G66" s="1009"/>
      <c r="H66" s="1009"/>
      <c r="I66" s="1009"/>
      <c r="J66" s="1009"/>
      <c r="K66" s="1010"/>
    </row>
    <row r="67" spans="1:11" ht="12.75" x14ac:dyDescent="0.2">
      <c r="A67" s="761" t="s">
        <v>147</v>
      </c>
      <c r="B67" s="1048">
        <f>+B68+B72</f>
        <v>0</v>
      </c>
      <c r="C67" s="1049"/>
      <c r="D67" s="1049"/>
      <c r="E67" s="1049"/>
      <c r="F67" s="1049"/>
      <c r="G67" s="1049"/>
      <c r="H67" s="1049"/>
      <c r="I67" s="1049"/>
      <c r="J67" s="1049"/>
      <c r="K67" s="1050"/>
    </row>
    <row r="68" spans="1:11" ht="12.75" x14ac:dyDescent="0.2">
      <c r="A68" s="762" t="s">
        <v>148</v>
      </c>
      <c r="B68" s="1045">
        <f>SUM(B69:C71)</f>
        <v>0</v>
      </c>
      <c r="C68" s="1046"/>
      <c r="D68" s="1046"/>
      <c r="E68" s="1046"/>
      <c r="F68" s="1046"/>
      <c r="G68" s="1046"/>
      <c r="H68" s="1046"/>
      <c r="I68" s="1046"/>
      <c r="J68" s="1046"/>
      <c r="K68" s="1047"/>
    </row>
    <row r="69" spans="1:11" ht="12.75" x14ac:dyDescent="0.2">
      <c r="A69" s="761" t="s">
        <v>149</v>
      </c>
      <c r="B69" s="1051"/>
      <c r="C69" s="1052"/>
      <c r="D69" s="1052"/>
      <c r="E69" s="1052"/>
      <c r="F69" s="1052"/>
      <c r="G69" s="1052"/>
      <c r="H69" s="1052"/>
      <c r="I69" s="1052"/>
      <c r="J69" s="1052"/>
      <c r="K69" s="1053"/>
    </row>
    <row r="70" spans="1:11" ht="12.75" x14ac:dyDescent="0.2">
      <c r="A70" s="761" t="s">
        <v>150</v>
      </c>
      <c r="B70" s="1051"/>
      <c r="C70" s="1052"/>
      <c r="D70" s="1052"/>
      <c r="E70" s="1052"/>
      <c r="F70" s="1052"/>
      <c r="G70" s="1052"/>
      <c r="H70" s="1052"/>
      <c r="I70" s="1052"/>
      <c r="J70" s="1052"/>
      <c r="K70" s="1053"/>
    </row>
    <row r="71" spans="1:11" ht="12.75" x14ac:dyDescent="0.2">
      <c r="A71" s="761" t="s">
        <v>151</v>
      </c>
      <c r="B71" s="1051"/>
      <c r="C71" s="1052"/>
      <c r="D71" s="1052"/>
      <c r="E71" s="1052"/>
      <c r="F71" s="1052"/>
      <c r="G71" s="1052"/>
      <c r="H71" s="1052"/>
      <c r="I71" s="1052"/>
      <c r="J71" s="1052"/>
      <c r="K71" s="1053"/>
    </row>
    <row r="72" spans="1:11" ht="12.75" x14ac:dyDescent="0.2">
      <c r="A72" s="762" t="s">
        <v>152</v>
      </c>
      <c r="B72" s="1045">
        <f>SUM(B73:C75)</f>
        <v>0</v>
      </c>
      <c r="C72" s="1046"/>
      <c r="D72" s="1046"/>
      <c r="E72" s="1046"/>
      <c r="F72" s="1046"/>
      <c r="G72" s="1046"/>
      <c r="H72" s="1046"/>
      <c r="I72" s="1046"/>
      <c r="J72" s="1046"/>
      <c r="K72" s="1047"/>
    </row>
    <row r="73" spans="1:11" ht="12.75" x14ac:dyDescent="0.2">
      <c r="A73" s="761" t="s">
        <v>153</v>
      </c>
      <c r="B73" s="1051"/>
      <c r="C73" s="1052"/>
      <c r="D73" s="1052"/>
      <c r="E73" s="1052"/>
      <c r="F73" s="1052"/>
      <c r="G73" s="1052"/>
      <c r="H73" s="1052"/>
      <c r="I73" s="1052"/>
      <c r="J73" s="1052"/>
      <c r="K73" s="1053"/>
    </row>
    <row r="74" spans="1:11" ht="12.75" x14ac:dyDescent="0.2">
      <c r="A74" s="761" t="s">
        <v>154</v>
      </c>
      <c r="B74" s="1051"/>
      <c r="C74" s="1052"/>
      <c r="D74" s="1052"/>
      <c r="E74" s="1052"/>
      <c r="F74" s="1052"/>
      <c r="G74" s="1052"/>
      <c r="H74" s="1052"/>
      <c r="I74" s="1052"/>
      <c r="J74" s="1052"/>
      <c r="K74" s="1053"/>
    </row>
    <row r="75" spans="1:11" ht="12.75" x14ac:dyDescent="0.2">
      <c r="A75" s="763" t="s">
        <v>151</v>
      </c>
      <c r="B75" s="1083"/>
      <c r="C75" s="1084"/>
      <c r="D75" s="1084"/>
      <c r="E75" s="1084"/>
      <c r="F75" s="1084"/>
      <c r="G75" s="1084"/>
      <c r="H75" s="1084"/>
      <c r="I75" s="1084"/>
      <c r="J75" s="1084"/>
      <c r="K75" s="1085"/>
    </row>
    <row r="76" spans="1:11" ht="12.75" x14ac:dyDescent="0.2">
      <c r="A76" s="754"/>
      <c r="B76" s="759"/>
      <c r="C76" s="760"/>
      <c r="D76" s="760"/>
      <c r="E76" s="760"/>
      <c r="F76" s="760"/>
    </row>
    <row r="77" spans="1:11" ht="12.75" customHeight="1" x14ac:dyDescent="0.2">
      <c r="A77" s="764" t="s">
        <v>156</v>
      </c>
      <c r="B77" s="1089" t="s">
        <v>128</v>
      </c>
      <c r="C77" s="1090"/>
      <c r="D77" s="1090"/>
      <c r="E77" s="1090"/>
      <c r="F77" s="1090"/>
      <c r="G77" s="1090"/>
      <c r="H77" s="1090"/>
      <c r="I77" s="1090"/>
      <c r="J77" s="1090"/>
      <c r="K77" s="1091"/>
    </row>
    <row r="78" spans="1:11" ht="12.75" x14ac:dyDescent="0.2">
      <c r="A78" s="765" t="s">
        <v>257</v>
      </c>
      <c r="B78" s="1092"/>
      <c r="C78" s="1093"/>
      <c r="D78" s="1093"/>
      <c r="E78" s="1093"/>
      <c r="F78" s="1093"/>
      <c r="G78" s="1093"/>
      <c r="H78" s="1093"/>
      <c r="I78" s="1093"/>
      <c r="J78" s="1093"/>
      <c r="K78" s="1094"/>
    </row>
    <row r="79" spans="1:11" ht="12.75" x14ac:dyDescent="0.2">
      <c r="A79" s="766"/>
      <c r="B79" s="766"/>
      <c r="C79" s="766"/>
      <c r="D79" s="766"/>
      <c r="E79" s="766"/>
      <c r="F79" s="766"/>
      <c r="G79" s="754"/>
    </row>
    <row r="80" spans="1:11" ht="12.75" customHeight="1" x14ac:dyDescent="0.2">
      <c r="A80" s="1095" t="s">
        <v>883</v>
      </c>
      <c r="B80" s="1098" t="s">
        <v>256</v>
      </c>
      <c r="C80" s="1099"/>
      <c r="D80" s="1099"/>
      <c r="E80" s="1099"/>
      <c r="F80" s="1099"/>
      <c r="G80" s="1099"/>
      <c r="H80" s="1099"/>
      <c r="I80" s="1099"/>
      <c r="J80" s="1099"/>
      <c r="K80" s="1100"/>
    </row>
    <row r="81" spans="1:11" ht="12.75" customHeight="1" x14ac:dyDescent="0.2">
      <c r="A81" s="1096"/>
      <c r="B81" s="1071" t="str">
        <f>+F42</f>
        <v>&lt;Exercício&gt;</v>
      </c>
      <c r="C81" s="1097"/>
      <c r="D81" s="1097"/>
      <c r="E81" s="1097"/>
      <c r="F81" s="1097"/>
      <c r="G81" s="1072"/>
      <c r="H81" s="1071" t="str">
        <f>+G42</f>
        <v>&lt;Exercício Anterior&gt;</v>
      </c>
      <c r="I81" s="1097"/>
      <c r="J81" s="1097"/>
      <c r="K81" s="1072"/>
    </row>
    <row r="82" spans="1:11" ht="12.75" x14ac:dyDescent="0.2">
      <c r="A82" s="767" t="s">
        <v>129</v>
      </c>
      <c r="B82" s="1114"/>
      <c r="C82" s="1115"/>
      <c r="D82" s="1115"/>
      <c r="E82" s="1115"/>
      <c r="F82" s="1115"/>
      <c r="G82" s="1116"/>
      <c r="H82" s="1080"/>
      <c r="I82" s="1081"/>
      <c r="J82" s="1081"/>
      <c r="K82" s="1082"/>
    </row>
    <row r="83" spans="1:11" ht="12.75" x14ac:dyDescent="0.2">
      <c r="A83" s="768" t="s">
        <v>130</v>
      </c>
      <c r="B83" s="1025"/>
      <c r="C83" s="1026"/>
      <c r="D83" s="1026"/>
      <c r="E83" s="1026"/>
      <c r="F83" s="1026"/>
      <c r="G83" s="1027"/>
      <c r="H83" s="1051"/>
      <c r="I83" s="1052"/>
      <c r="J83" s="1052"/>
      <c r="K83" s="1053"/>
    </row>
    <row r="84" spans="1:11" ht="12.75" x14ac:dyDescent="0.2">
      <c r="A84" s="768" t="s">
        <v>131</v>
      </c>
      <c r="B84" s="1025"/>
      <c r="C84" s="1026"/>
      <c r="D84" s="1026"/>
      <c r="E84" s="1026"/>
      <c r="F84" s="1026"/>
      <c r="G84" s="1027"/>
      <c r="H84" s="1051"/>
      <c r="I84" s="1052"/>
      <c r="J84" s="1052"/>
      <c r="K84" s="1053"/>
    </row>
    <row r="85" spans="1:11" ht="12.75" x14ac:dyDescent="0.2">
      <c r="A85" s="769" t="s">
        <v>132</v>
      </c>
      <c r="B85" s="1086"/>
      <c r="C85" s="1087"/>
      <c r="D85" s="1087"/>
      <c r="E85" s="1087"/>
      <c r="F85" s="1087"/>
      <c r="G85" s="1088"/>
      <c r="H85" s="1083"/>
      <c r="I85" s="1084"/>
      <c r="J85" s="1084"/>
      <c r="K85" s="1085"/>
    </row>
    <row r="86" spans="1:11" s="754" customFormat="1" ht="12.75" x14ac:dyDescent="0.2">
      <c r="A86" s="770"/>
      <c r="B86" s="771"/>
      <c r="C86" s="771"/>
      <c r="D86" s="727"/>
      <c r="E86" s="727"/>
      <c r="F86" s="727"/>
    </row>
    <row r="87" spans="1:11" ht="12.75" customHeight="1" x14ac:dyDescent="0.2">
      <c r="A87" s="719"/>
      <c r="B87" s="1077" t="s">
        <v>657</v>
      </c>
      <c r="C87" s="1078"/>
      <c r="D87" s="1078"/>
      <c r="E87" s="1078"/>
      <c r="F87" s="1018" t="s">
        <v>287</v>
      </c>
      <c r="G87" s="1073"/>
      <c r="H87" s="1071" t="s">
        <v>113</v>
      </c>
      <c r="I87" s="1097"/>
      <c r="J87" s="1097"/>
      <c r="K87" s="1072"/>
    </row>
    <row r="88" spans="1:11" ht="12.75" x14ac:dyDescent="0.2">
      <c r="A88" s="720" t="s">
        <v>157</v>
      </c>
      <c r="B88" s="1068"/>
      <c r="C88" s="1079"/>
      <c r="D88" s="1079"/>
      <c r="E88" s="1079"/>
      <c r="F88" s="1019"/>
      <c r="G88" s="1074"/>
      <c r="H88" s="1077" t="s">
        <v>246</v>
      </c>
      <c r="I88" s="1020"/>
      <c r="J88" s="1077" t="s">
        <v>246</v>
      </c>
      <c r="K88" s="1020"/>
    </row>
    <row r="89" spans="1:11" ht="12.75" x14ac:dyDescent="0.2">
      <c r="A89" s="721"/>
      <c r="B89" s="1008"/>
      <c r="C89" s="1009"/>
      <c r="D89" s="1009"/>
      <c r="E89" s="1009"/>
      <c r="F89" s="1075"/>
      <c r="G89" s="1076"/>
      <c r="H89" s="1075" t="str">
        <f>+F42</f>
        <v>&lt;Exercício&gt;</v>
      </c>
      <c r="I89" s="1076"/>
      <c r="J89" s="1008" t="str">
        <f>+G42</f>
        <v>&lt;Exercício Anterior&gt;</v>
      </c>
      <c r="K89" s="1010"/>
    </row>
    <row r="90" spans="1:11" ht="12.75" x14ac:dyDescent="0.2">
      <c r="A90" s="491" t="s">
        <v>161</v>
      </c>
      <c r="B90" s="1030">
        <f>SUM(B91,B103:E105)</f>
        <v>0</v>
      </c>
      <c r="C90" s="1031"/>
      <c r="D90" s="1031"/>
      <c r="E90" s="1032"/>
      <c r="F90" s="1030">
        <f>SUM(F91,F103:G105)</f>
        <v>0</v>
      </c>
      <c r="G90" s="1032"/>
      <c r="H90" s="1030">
        <f>SUM(H91,H103:I105)</f>
        <v>0</v>
      </c>
      <c r="I90" s="1032"/>
      <c r="J90" s="1030">
        <f>SUM(J91,J103:K105)</f>
        <v>0</v>
      </c>
      <c r="K90" s="1032"/>
    </row>
    <row r="91" spans="1:11" ht="12.75" x14ac:dyDescent="0.2">
      <c r="A91" s="726" t="s">
        <v>194</v>
      </c>
      <c r="B91" s="1036">
        <f>+B92+B101+B102</f>
        <v>0</v>
      </c>
      <c r="C91" s="1065"/>
      <c r="D91" s="1065"/>
      <c r="E91" s="1037"/>
      <c r="F91" s="1036">
        <f>+F92+F101+F102</f>
        <v>0</v>
      </c>
      <c r="G91" s="1037"/>
      <c r="H91" s="1036">
        <f>+H92+H101+H102</f>
        <v>0</v>
      </c>
      <c r="I91" s="1037"/>
      <c r="J91" s="1036">
        <f>+J92+J101+J102</f>
        <v>0</v>
      </c>
      <c r="K91" s="1037"/>
    </row>
    <row r="92" spans="1:11" ht="12.75" x14ac:dyDescent="0.2">
      <c r="A92" s="724" t="s">
        <v>158</v>
      </c>
      <c r="B92" s="1038">
        <f>+B93+B97</f>
        <v>0</v>
      </c>
      <c r="C92" s="1039"/>
      <c r="D92" s="1039"/>
      <c r="E92" s="1040"/>
      <c r="F92" s="1038">
        <f>+F93+F97</f>
        <v>0</v>
      </c>
      <c r="G92" s="1040"/>
      <c r="H92" s="1038">
        <f>+H93+H97</f>
        <v>0</v>
      </c>
      <c r="I92" s="1040"/>
      <c r="J92" s="1038">
        <f>+J93+J97</f>
        <v>0</v>
      </c>
      <c r="K92" s="1040"/>
    </row>
    <row r="93" spans="1:11" ht="12.75" x14ac:dyDescent="0.2">
      <c r="A93" s="725" t="s">
        <v>391</v>
      </c>
      <c r="B93" s="1033">
        <f>SUM(B94:E96)</f>
        <v>0</v>
      </c>
      <c r="C93" s="1034"/>
      <c r="D93" s="1034"/>
      <c r="E93" s="1035"/>
      <c r="F93" s="1033">
        <f>SUM(F94:G96)</f>
        <v>0</v>
      </c>
      <c r="G93" s="1035"/>
      <c r="H93" s="1033">
        <f>SUM(H94:I96)</f>
        <v>0</v>
      </c>
      <c r="I93" s="1035"/>
      <c r="J93" s="1033">
        <f>SUM(J94:K96)</f>
        <v>0</v>
      </c>
      <c r="K93" s="1035"/>
    </row>
    <row r="94" spans="1:11" ht="12.75" x14ac:dyDescent="0.2">
      <c r="A94" s="490" t="s">
        <v>135</v>
      </c>
      <c r="B94" s="1025"/>
      <c r="C94" s="1026"/>
      <c r="D94" s="1026"/>
      <c r="E94" s="1027"/>
      <c r="F94" s="1025"/>
      <c r="G94" s="1027"/>
      <c r="H94" s="1028"/>
      <c r="I94" s="1029"/>
      <c r="J94" s="1028"/>
      <c r="K94" s="1029"/>
    </row>
    <row r="95" spans="1:11" ht="12.75" x14ac:dyDescent="0.2">
      <c r="A95" s="490" t="s">
        <v>136</v>
      </c>
      <c r="B95" s="1025"/>
      <c r="C95" s="1026"/>
      <c r="D95" s="1026"/>
      <c r="E95" s="1027"/>
      <c r="F95" s="1025"/>
      <c r="G95" s="1027"/>
      <c r="H95" s="1028"/>
      <c r="I95" s="1029"/>
      <c r="J95" s="1028"/>
      <c r="K95" s="1029"/>
    </row>
    <row r="96" spans="1:11" ht="12.75" x14ac:dyDescent="0.2">
      <c r="A96" s="490" t="s">
        <v>137</v>
      </c>
      <c r="B96" s="1025"/>
      <c r="C96" s="1026"/>
      <c r="D96" s="1026"/>
      <c r="E96" s="1027"/>
      <c r="F96" s="1025"/>
      <c r="G96" s="1027"/>
      <c r="H96" s="1028"/>
      <c r="I96" s="1029"/>
      <c r="J96" s="1028"/>
      <c r="K96" s="1029"/>
    </row>
    <row r="97" spans="1:11" ht="12.75" x14ac:dyDescent="0.2">
      <c r="A97" s="725" t="s">
        <v>392</v>
      </c>
      <c r="B97" s="1033">
        <f>SUM(B98:E100)</f>
        <v>0</v>
      </c>
      <c r="C97" s="1034"/>
      <c r="D97" s="1034"/>
      <c r="E97" s="1035"/>
      <c r="F97" s="1033">
        <f>SUM(F98:G100)</f>
        <v>0</v>
      </c>
      <c r="G97" s="1035"/>
      <c r="H97" s="1033">
        <f>SUM(H98:I100)</f>
        <v>0</v>
      </c>
      <c r="I97" s="1035"/>
      <c r="J97" s="1033">
        <f>SUM(J98:K100)</f>
        <v>0</v>
      </c>
      <c r="K97" s="1035"/>
    </row>
    <row r="98" spans="1:11" ht="12.75" x14ac:dyDescent="0.2">
      <c r="A98" s="490" t="s">
        <v>138</v>
      </c>
      <c r="B98" s="1025"/>
      <c r="C98" s="1026"/>
      <c r="D98" s="1026"/>
      <c r="E98" s="1027"/>
      <c r="F98" s="1025"/>
      <c r="G98" s="1027"/>
      <c r="H98" s="1028"/>
      <c r="I98" s="1029"/>
      <c r="J98" s="1028"/>
      <c r="K98" s="1029"/>
    </row>
    <row r="99" spans="1:11" ht="12.75" x14ac:dyDescent="0.2">
      <c r="A99" s="490" t="s">
        <v>139</v>
      </c>
      <c r="B99" s="1025"/>
      <c r="C99" s="1026"/>
      <c r="D99" s="1026"/>
      <c r="E99" s="1027"/>
      <c r="F99" s="1025"/>
      <c r="G99" s="1027"/>
      <c r="H99" s="1028"/>
      <c r="I99" s="1029"/>
      <c r="J99" s="1028"/>
      <c r="K99" s="1029"/>
    </row>
    <row r="100" spans="1:11" ht="12.75" x14ac:dyDescent="0.2">
      <c r="A100" s="490" t="s">
        <v>976</v>
      </c>
      <c r="B100" s="1025"/>
      <c r="C100" s="1026"/>
      <c r="D100" s="1026"/>
      <c r="E100" s="1027"/>
      <c r="F100" s="1025"/>
      <c r="G100" s="1027"/>
      <c r="H100" s="1028"/>
      <c r="I100" s="1029"/>
      <c r="J100" s="1028"/>
      <c r="K100" s="1029"/>
    </row>
    <row r="101" spans="1:11" ht="12.75" x14ac:dyDescent="0.2">
      <c r="A101" s="724" t="s">
        <v>159</v>
      </c>
      <c r="B101" s="1025"/>
      <c r="C101" s="1026"/>
      <c r="D101" s="1026"/>
      <c r="E101" s="1027"/>
      <c r="F101" s="1025"/>
      <c r="G101" s="1027"/>
      <c r="H101" s="1028"/>
      <c r="I101" s="1029"/>
      <c r="J101" s="1028"/>
      <c r="K101" s="1029"/>
    </row>
    <row r="102" spans="1:11" ht="12.75" x14ac:dyDescent="0.2">
      <c r="A102" s="724" t="s">
        <v>160</v>
      </c>
      <c r="B102" s="1025"/>
      <c r="C102" s="1026"/>
      <c r="D102" s="1026"/>
      <c r="E102" s="1027"/>
      <c r="F102" s="1025"/>
      <c r="G102" s="1027"/>
      <c r="H102" s="1028"/>
      <c r="I102" s="1029"/>
      <c r="J102" s="1028"/>
      <c r="K102" s="1029"/>
    </row>
    <row r="103" spans="1:11" ht="12.75" x14ac:dyDescent="0.2">
      <c r="A103" s="726" t="s">
        <v>195</v>
      </c>
      <c r="B103" s="1025"/>
      <c r="C103" s="1026"/>
      <c r="D103" s="1026"/>
      <c r="E103" s="1027"/>
      <c r="F103" s="1025"/>
      <c r="G103" s="1027"/>
      <c r="H103" s="1028"/>
      <c r="I103" s="1029"/>
      <c r="J103" s="1028"/>
      <c r="K103" s="1029"/>
    </row>
    <row r="104" spans="1:11" ht="12.75" x14ac:dyDescent="0.2">
      <c r="A104" s="726" t="s">
        <v>201</v>
      </c>
      <c r="B104" s="1025"/>
      <c r="C104" s="1026"/>
      <c r="D104" s="1026"/>
      <c r="E104" s="1027"/>
      <c r="F104" s="1025"/>
      <c r="G104" s="1027"/>
      <c r="H104" s="1028"/>
      <c r="I104" s="1029"/>
      <c r="J104" s="1028"/>
      <c r="K104" s="1029"/>
    </row>
    <row r="105" spans="1:11" ht="12.75" x14ac:dyDescent="0.2">
      <c r="A105" s="726" t="s">
        <v>199</v>
      </c>
      <c r="B105" s="1025"/>
      <c r="C105" s="1026"/>
      <c r="D105" s="1026"/>
      <c r="E105" s="1027"/>
      <c r="F105" s="1025"/>
      <c r="G105" s="1027"/>
      <c r="H105" s="1028"/>
      <c r="I105" s="1029"/>
      <c r="J105" s="1028"/>
      <c r="K105" s="1029"/>
    </row>
    <row r="106" spans="1:11" ht="12.75" x14ac:dyDescent="0.2">
      <c r="A106" s="490" t="s">
        <v>162</v>
      </c>
      <c r="B106" s="1030">
        <f>SUM(B107:E109)</f>
        <v>0</v>
      </c>
      <c r="C106" s="1031"/>
      <c r="D106" s="1031"/>
      <c r="E106" s="1032"/>
      <c r="F106" s="1030">
        <f>SUM(F107:G109)</f>
        <v>0</v>
      </c>
      <c r="G106" s="1032"/>
      <c r="H106" s="1030">
        <f>SUM(H107:I109)</f>
        <v>0</v>
      </c>
      <c r="I106" s="1032"/>
      <c r="J106" s="1030">
        <f>SUM(J107:K109)</f>
        <v>0</v>
      </c>
      <c r="K106" s="1032"/>
    </row>
    <row r="107" spans="1:11" ht="12.75" x14ac:dyDescent="0.2">
      <c r="A107" s="490" t="s">
        <v>250</v>
      </c>
      <c r="B107" s="1025"/>
      <c r="C107" s="1026"/>
      <c r="D107" s="1026"/>
      <c r="E107" s="1027"/>
      <c r="F107" s="1025"/>
      <c r="G107" s="1027"/>
      <c r="H107" s="1028"/>
      <c r="I107" s="1029"/>
      <c r="J107" s="1028"/>
      <c r="K107" s="1029"/>
    </row>
    <row r="108" spans="1:11" ht="12.75" x14ac:dyDescent="0.2">
      <c r="A108" s="490" t="s">
        <v>275</v>
      </c>
      <c r="B108" s="1025"/>
      <c r="C108" s="1026"/>
      <c r="D108" s="1026"/>
      <c r="E108" s="1027"/>
      <c r="F108" s="1025"/>
      <c r="G108" s="1027"/>
      <c r="H108" s="1028"/>
      <c r="I108" s="1029"/>
      <c r="J108" s="1028"/>
      <c r="K108" s="1029"/>
    </row>
    <row r="109" spans="1:11" ht="12.75" x14ac:dyDescent="0.2">
      <c r="A109" s="490" t="s">
        <v>251</v>
      </c>
      <c r="B109" s="1025"/>
      <c r="C109" s="1026"/>
      <c r="D109" s="1026"/>
      <c r="E109" s="1027"/>
      <c r="F109" s="1025"/>
      <c r="G109" s="1027"/>
      <c r="H109" s="1028"/>
      <c r="I109" s="1029"/>
      <c r="J109" s="1028"/>
      <c r="K109" s="1029"/>
    </row>
    <row r="110" spans="1:11" ht="25.5" x14ac:dyDescent="0.2">
      <c r="A110" s="772" t="s">
        <v>977</v>
      </c>
      <c r="B110" s="1024">
        <f>+B90+B106</f>
        <v>0</v>
      </c>
      <c r="C110" s="1024"/>
      <c r="D110" s="1024"/>
      <c r="E110" s="1024"/>
      <c r="F110" s="1024">
        <f>+F90+F106</f>
        <v>0</v>
      </c>
      <c r="G110" s="1024"/>
      <c r="H110" s="1024">
        <f>+H90+H106</f>
        <v>0</v>
      </c>
      <c r="I110" s="1024"/>
      <c r="J110" s="1024">
        <f>+J90+J106</f>
        <v>0</v>
      </c>
      <c r="K110" s="1024"/>
    </row>
    <row r="111" spans="1:11" ht="12.75" x14ac:dyDescent="0.2">
      <c r="A111" s="491"/>
      <c r="B111" s="730"/>
      <c r="C111" s="730"/>
      <c r="D111" s="773"/>
      <c r="E111" s="773"/>
      <c r="F111" s="773"/>
    </row>
    <row r="112" spans="1:11" ht="24.75" customHeight="1" x14ac:dyDescent="0.2">
      <c r="A112" s="774"/>
      <c r="B112" s="1077" t="s">
        <v>175</v>
      </c>
      <c r="C112" s="1020"/>
      <c r="D112" s="1005" t="s">
        <v>175</v>
      </c>
      <c r="E112" s="1007"/>
      <c r="F112" s="1071" t="s">
        <v>176</v>
      </c>
      <c r="G112" s="1072"/>
      <c r="H112" s="1071" t="s">
        <v>177</v>
      </c>
      <c r="I112" s="1072"/>
      <c r="J112" s="1071" t="s">
        <v>434</v>
      </c>
      <c r="K112" s="1072"/>
    </row>
    <row r="113" spans="1:11" ht="12.75" customHeight="1" x14ac:dyDescent="0.2">
      <c r="A113" s="775" t="s">
        <v>163</v>
      </c>
      <c r="B113" s="1068" t="s">
        <v>115</v>
      </c>
      <c r="C113" s="1021"/>
      <c r="D113" s="1068" t="s">
        <v>116</v>
      </c>
      <c r="E113" s="1021"/>
      <c r="F113" s="733" t="s">
        <v>246</v>
      </c>
      <c r="G113" s="733" t="s">
        <v>246</v>
      </c>
      <c r="H113" s="733" t="s">
        <v>246</v>
      </c>
      <c r="I113" s="733" t="s">
        <v>246</v>
      </c>
      <c r="J113" s="734" t="s">
        <v>1010</v>
      </c>
      <c r="K113" s="734" t="s">
        <v>1010</v>
      </c>
    </row>
    <row r="114" spans="1:11" ht="25.5" x14ac:dyDescent="0.2">
      <c r="A114" s="776"/>
      <c r="B114" s="777"/>
      <c r="C114" s="778"/>
      <c r="D114" s="779"/>
      <c r="E114" s="778"/>
      <c r="F114" s="736" t="str">
        <f>+H$12</f>
        <v>&lt;Exercício&gt;</v>
      </c>
      <c r="G114" s="736" t="str">
        <f>+J$12</f>
        <v>&lt;Exercício Anterior&gt;</v>
      </c>
      <c r="H114" s="736" t="str">
        <f>+F114</f>
        <v>&lt;Exercício&gt;</v>
      </c>
      <c r="I114" s="736" t="str">
        <f>G114</f>
        <v>&lt;Exercício Anterior&gt;</v>
      </c>
      <c r="J114" s="712" t="str">
        <f>+F114</f>
        <v>&lt;Exercício&gt;</v>
      </c>
      <c r="K114" s="712" t="str">
        <f>I114</f>
        <v>&lt;Exercício Anterior&gt;</v>
      </c>
    </row>
    <row r="115" spans="1:11" ht="12.75" customHeight="1" x14ac:dyDescent="0.2">
      <c r="A115" s="780" t="s">
        <v>978</v>
      </c>
      <c r="B115" s="1066">
        <f>SUM(B116:C117)</f>
        <v>0</v>
      </c>
      <c r="C115" s="1067"/>
      <c r="D115" s="1066">
        <f>SUM(D116:E117)</f>
        <v>0</v>
      </c>
      <c r="E115" s="1067"/>
      <c r="F115" s="781">
        <f t="shared" ref="F115:K115" si="7">SUM(F116:F117)</f>
        <v>0</v>
      </c>
      <c r="G115" s="781">
        <f t="shared" si="7"/>
        <v>0</v>
      </c>
      <c r="H115" s="781">
        <f t="shared" si="7"/>
        <v>0</v>
      </c>
      <c r="I115" s="781">
        <f t="shared" si="7"/>
        <v>0</v>
      </c>
      <c r="J115" s="781">
        <f t="shared" si="7"/>
        <v>0</v>
      </c>
      <c r="K115" s="782">
        <f t="shared" si="7"/>
        <v>0</v>
      </c>
    </row>
    <row r="116" spans="1:11" ht="12.75" x14ac:dyDescent="0.2">
      <c r="A116" s="783" t="s">
        <v>252</v>
      </c>
      <c r="B116" s="1028"/>
      <c r="C116" s="1029"/>
      <c r="D116" s="1028"/>
      <c r="E116" s="1029"/>
      <c r="F116" s="511"/>
      <c r="G116" s="508"/>
      <c r="H116" s="508"/>
      <c r="I116" s="508"/>
      <c r="J116" s="508"/>
      <c r="K116" s="509"/>
    </row>
    <row r="117" spans="1:11" ht="12.75" x14ac:dyDescent="0.2">
      <c r="A117" s="784" t="s">
        <v>253</v>
      </c>
      <c r="B117" s="1069"/>
      <c r="C117" s="1070"/>
      <c r="D117" s="1069"/>
      <c r="E117" s="1070"/>
      <c r="F117" s="512"/>
      <c r="G117" s="513"/>
      <c r="H117" s="513"/>
      <c r="I117" s="513"/>
      <c r="J117" s="513"/>
      <c r="K117" s="514"/>
    </row>
    <row r="118" spans="1:11" ht="12.75" x14ac:dyDescent="0.2">
      <c r="A118" s="784" t="s">
        <v>979</v>
      </c>
      <c r="B118" s="1022">
        <f>B115</f>
        <v>0</v>
      </c>
      <c r="C118" s="1023"/>
      <c r="D118" s="1022">
        <f>D115</f>
        <v>0</v>
      </c>
      <c r="E118" s="1023"/>
      <c r="F118" s="785">
        <f t="shared" ref="F118:K118" si="8">+F115</f>
        <v>0</v>
      </c>
      <c r="G118" s="785">
        <f t="shared" si="8"/>
        <v>0</v>
      </c>
      <c r="H118" s="785">
        <f t="shared" si="8"/>
        <v>0</v>
      </c>
      <c r="I118" s="785">
        <f t="shared" si="8"/>
        <v>0</v>
      </c>
      <c r="J118" s="785">
        <f t="shared" si="8"/>
        <v>0</v>
      </c>
      <c r="K118" s="786">
        <f t="shared" si="8"/>
        <v>0</v>
      </c>
    </row>
    <row r="119" spans="1:11" ht="19.149999999999999" customHeight="1" x14ac:dyDescent="0.2">
      <c r="A119" s="1004" t="s">
        <v>541</v>
      </c>
      <c r="B119" s="1004"/>
      <c r="C119" s="1004"/>
      <c r="D119" s="1004"/>
      <c r="E119" s="1004"/>
      <c r="F119" s="1004"/>
      <c r="G119" s="1004"/>
      <c r="H119" s="1004"/>
      <c r="I119" s="1004"/>
      <c r="J119" s="1004"/>
      <c r="K119" s="1004"/>
    </row>
    <row r="120" spans="1:11" s="754" customFormat="1" ht="11.25" customHeight="1" x14ac:dyDescent="0.2"/>
    <row r="121" spans="1:11" ht="11.25" customHeight="1" x14ac:dyDescent="0.2">
      <c r="A121" s="1117"/>
      <c r="B121" s="1117"/>
      <c r="C121" s="1117"/>
      <c r="D121" s="1117"/>
      <c r="E121" s="1117"/>
      <c r="F121" s="1117"/>
      <c r="G121" s="1117"/>
      <c r="H121" s="1117"/>
      <c r="I121" s="1117"/>
      <c r="J121" s="1117"/>
    </row>
  </sheetData>
  <sheetProtection password="C236" sheet="1" formatColumns="0" selectLockedCells="1"/>
  <dataConsolidate/>
  <mergeCells count="297">
    <mergeCell ref="A121:J121"/>
    <mergeCell ref="J9:K9"/>
    <mergeCell ref="B10:E12"/>
    <mergeCell ref="F10:G12"/>
    <mergeCell ref="H10:K10"/>
    <mergeCell ref="J89:K89"/>
    <mergeCell ref="H87:K87"/>
    <mergeCell ref="H11:I11"/>
    <mergeCell ref="H12:I12"/>
    <mergeCell ref="J11:K11"/>
    <mergeCell ref="J12:K12"/>
    <mergeCell ref="J112:K112"/>
    <mergeCell ref="D41:E41"/>
    <mergeCell ref="B60:C60"/>
    <mergeCell ref="J40:K40"/>
    <mergeCell ref="B83:G83"/>
    <mergeCell ref="H40:I40"/>
    <mergeCell ref="J90:K90"/>
    <mergeCell ref="B82:G82"/>
    <mergeCell ref="B40:C40"/>
    <mergeCell ref="A3:F3"/>
    <mergeCell ref="A4:F4"/>
    <mergeCell ref="A5:F5"/>
    <mergeCell ref="A6:F6"/>
    <mergeCell ref="A7:F7"/>
    <mergeCell ref="D42:E42"/>
    <mergeCell ref="F40:G40"/>
    <mergeCell ref="B13:E13"/>
    <mergeCell ref="F13:G13"/>
    <mergeCell ref="B15:E15"/>
    <mergeCell ref="A64:A66"/>
    <mergeCell ref="B41:C41"/>
    <mergeCell ref="B42:C42"/>
    <mergeCell ref="D62:E62"/>
    <mergeCell ref="B62:C62"/>
    <mergeCell ref="B64:K66"/>
    <mergeCell ref="B43:C43"/>
    <mergeCell ref="B44:C44"/>
    <mergeCell ref="B45:C45"/>
    <mergeCell ref="B46:C46"/>
    <mergeCell ref="A80:A81"/>
    <mergeCell ref="B81:G81"/>
    <mergeCell ref="B80:K80"/>
    <mergeCell ref="H81:K81"/>
    <mergeCell ref="B74:K74"/>
    <mergeCell ref="B75:K75"/>
    <mergeCell ref="D40:E40"/>
    <mergeCell ref="B84:G84"/>
    <mergeCell ref="B85:G85"/>
    <mergeCell ref="B77:K77"/>
    <mergeCell ref="B78:K78"/>
    <mergeCell ref="B73:K73"/>
    <mergeCell ref="B56:C56"/>
    <mergeCell ref="B57:C57"/>
    <mergeCell ref="B58:C58"/>
    <mergeCell ref="B47:C47"/>
    <mergeCell ref="J110:K110"/>
    <mergeCell ref="H110:I110"/>
    <mergeCell ref="H82:K82"/>
    <mergeCell ref="H83:K83"/>
    <mergeCell ref="H84:K84"/>
    <mergeCell ref="H85:K85"/>
    <mergeCell ref="H88:I88"/>
    <mergeCell ref="J88:K88"/>
    <mergeCell ref="H89:I89"/>
    <mergeCell ref="H90:I90"/>
    <mergeCell ref="F87:G89"/>
    <mergeCell ref="B87:E89"/>
    <mergeCell ref="B91:E91"/>
    <mergeCell ref="F91:G91"/>
    <mergeCell ref="B93:E93"/>
    <mergeCell ref="H112:I112"/>
    <mergeCell ref="B90:E90"/>
    <mergeCell ref="F90:G90"/>
    <mergeCell ref="B112:C112"/>
    <mergeCell ref="H91:I91"/>
    <mergeCell ref="D113:E113"/>
    <mergeCell ref="D115:E115"/>
    <mergeCell ref="D116:E116"/>
    <mergeCell ref="D117:E117"/>
    <mergeCell ref="D112:E112"/>
    <mergeCell ref="F112:G112"/>
    <mergeCell ref="B113:C113"/>
    <mergeCell ref="B115:C115"/>
    <mergeCell ref="B116:C116"/>
    <mergeCell ref="B117:C117"/>
    <mergeCell ref="B118:C118"/>
    <mergeCell ref="H13:I13"/>
    <mergeCell ref="B16:E16"/>
    <mergeCell ref="F16:G16"/>
    <mergeCell ref="H16:I16"/>
    <mergeCell ref="B19:E19"/>
    <mergeCell ref="J13:K13"/>
    <mergeCell ref="J14:K14"/>
    <mergeCell ref="H14:I14"/>
    <mergeCell ref="F14:G14"/>
    <mergeCell ref="B14:E14"/>
    <mergeCell ref="F15:G15"/>
    <mergeCell ref="H15:I15"/>
    <mergeCell ref="J15:K15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F19:G19"/>
    <mergeCell ref="H19:I19"/>
    <mergeCell ref="J19:K19"/>
    <mergeCell ref="B20:E20"/>
    <mergeCell ref="F20:G20"/>
    <mergeCell ref="H20:I20"/>
    <mergeCell ref="J20:K20"/>
    <mergeCell ref="B21:E21"/>
    <mergeCell ref="F21:G21"/>
    <mergeCell ref="H21:I21"/>
    <mergeCell ref="J21:K21"/>
    <mergeCell ref="B22:E22"/>
    <mergeCell ref="F22:G22"/>
    <mergeCell ref="H22:I22"/>
    <mergeCell ref="J22:K22"/>
    <mergeCell ref="B23:E23"/>
    <mergeCell ref="F23:G23"/>
    <mergeCell ref="H23:I23"/>
    <mergeCell ref="J23:K23"/>
    <mergeCell ref="B24:E24"/>
    <mergeCell ref="F24:G24"/>
    <mergeCell ref="H24:I24"/>
    <mergeCell ref="J24:K24"/>
    <mergeCell ref="B25:E25"/>
    <mergeCell ref="F25:G25"/>
    <mergeCell ref="H25:I25"/>
    <mergeCell ref="J25:K25"/>
    <mergeCell ref="B26:E26"/>
    <mergeCell ref="F26:G26"/>
    <mergeCell ref="H26:I26"/>
    <mergeCell ref="J26:K26"/>
    <mergeCell ref="B27:E27"/>
    <mergeCell ref="F27:G27"/>
    <mergeCell ref="H27:I27"/>
    <mergeCell ref="J27:K27"/>
    <mergeCell ref="B28:E28"/>
    <mergeCell ref="F28:G28"/>
    <mergeCell ref="H28:I28"/>
    <mergeCell ref="J28:K28"/>
    <mergeCell ref="B29:E29"/>
    <mergeCell ref="F29:G29"/>
    <mergeCell ref="H29:I29"/>
    <mergeCell ref="J29:K29"/>
    <mergeCell ref="B30:E30"/>
    <mergeCell ref="F30:G30"/>
    <mergeCell ref="H30:I30"/>
    <mergeCell ref="J30:K30"/>
    <mergeCell ref="B31:E31"/>
    <mergeCell ref="F31:G31"/>
    <mergeCell ref="H31:I31"/>
    <mergeCell ref="J31:K31"/>
    <mergeCell ref="B32:E32"/>
    <mergeCell ref="F32:G32"/>
    <mergeCell ref="H32:I32"/>
    <mergeCell ref="J32:K32"/>
    <mergeCell ref="B33:E33"/>
    <mergeCell ref="F33:G33"/>
    <mergeCell ref="H33:I33"/>
    <mergeCell ref="J33:K33"/>
    <mergeCell ref="B34:E34"/>
    <mergeCell ref="F34:G34"/>
    <mergeCell ref="H34:I34"/>
    <mergeCell ref="J34:K34"/>
    <mergeCell ref="B35:E35"/>
    <mergeCell ref="F35:G35"/>
    <mergeCell ref="H35:I35"/>
    <mergeCell ref="J35:K35"/>
    <mergeCell ref="B36:E36"/>
    <mergeCell ref="F36:G36"/>
    <mergeCell ref="H36:I36"/>
    <mergeCell ref="J36:K36"/>
    <mergeCell ref="B37:E37"/>
    <mergeCell ref="F37:G37"/>
    <mergeCell ref="H37:I37"/>
    <mergeCell ref="J37:K37"/>
    <mergeCell ref="F38:G38"/>
    <mergeCell ref="B38:E38"/>
    <mergeCell ref="H38:I38"/>
    <mergeCell ref="J38:K38"/>
    <mergeCell ref="B48:C48"/>
    <mergeCell ref="B49:C49"/>
    <mergeCell ref="B50:C50"/>
    <mergeCell ref="B51:C51"/>
    <mergeCell ref="B52:C52"/>
    <mergeCell ref="D49:E49"/>
    <mergeCell ref="D50:E50"/>
    <mergeCell ref="D51:E51"/>
    <mergeCell ref="B53:C53"/>
    <mergeCell ref="B54:C54"/>
    <mergeCell ref="B55:C55"/>
    <mergeCell ref="D43:E43"/>
    <mergeCell ref="D44:E44"/>
    <mergeCell ref="D45:E45"/>
    <mergeCell ref="D46:E46"/>
    <mergeCell ref="D47:E47"/>
    <mergeCell ref="D48:E48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B68:K68"/>
    <mergeCell ref="B72:K72"/>
    <mergeCell ref="B67:K67"/>
    <mergeCell ref="B69:K69"/>
    <mergeCell ref="B70:K70"/>
    <mergeCell ref="B71:K71"/>
    <mergeCell ref="B59:C59"/>
    <mergeCell ref="J91:K91"/>
    <mergeCell ref="B92:E92"/>
    <mergeCell ref="F92:G92"/>
    <mergeCell ref="H92:I92"/>
    <mergeCell ref="J92:K92"/>
    <mergeCell ref="F93:G93"/>
    <mergeCell ref="H93:I93"/>
    <mergeCell ref="J93:K93"/>
    <mergeCell ref="B97:E97"/>
    <mergeCell ref="F97:G97"/>
    <mergeCell ref="H97:I97"/>
    <mergeCell ref="J97:K97"/>
    <mergeCell ref="B94:E94"/>
    <mergeCell ref="F94:G94"/>
    <mergeCell ref="H94:I94"/>
    <mergeCell ref="J94:K94"/>
    <mergeCell ref="B95:E95"/>
    <mergeCell ref="F95:G95"/>
    <mergeCell ref="H95:I95"/>
    <mergeCell ref="J95:K95"/>
    <mergeCell ref="B96:E96"/>
    <mergeCell ref="F96:G96"/>
    <mergeCell ref="H96:I96"/>
    <mergeCell ref="J96:K96"/>
    <mergeCell ref="B98:E98"/>
    <mergeCell ref="F98:G98"/>
    <mergeCell ref="H98:I98"/>
    <mergeCell ref="J98:K98"/>
    <mergeCell ref="B99:E99"/>
    <mergeCell ref="F99:G99"/>
    <mergeCell ref="H99:I99"/>
    <mergeCell ref="J99:K99"/>
    <mergeCell ref="B100:E100"/>
    <mergeCell ref="F100:G100"/>
    <mergeCell ref="H100:I100"/>
    <mergeCell ref="J100:K100"/>
    <mergeCell ref="B101:E101"/>
    <mergeCell ref="F101:G101"/>
    <mergeCell ref="H101:I101"/>
    <mergeCell ref="J101:K101"/>
    <mergeCell ref="B102:E102"/>
    <mergeCell ref="F102:G102"/>
    <mergeCell ref="H102:I102"/>
    <mergeCell ref="J102:K102"/>
    <mergeCell ref="B103:E103"/>
    <mergeCell ref="F103:G103"/>
    <mergeCell ref="H103:I103"/>
    <mergeCell ref="J103:K103"/>
    <mergeCell ref="B104:E104"/>
    <mergeCell ref="F104:G104"/>
    <mergeCell ref="H104:I104"/>
    <mergeCell ref="J104:K104"/>
    <mergeCell ref="H108:I108"/>
    <mergeCell ref="J108:K108"/>
    <mergeCell ref="B105:E105"/>
    <mergeCell ref="F105:G105"/>
    <mergeCell ref="H105:I105"/>
    <mergeCell ref="J105:K105"/>
    <mergeCell ref="B106:E106"/>
    <mergeCell ref="F106:G106"/>
    <mergeCell ref="H106:I106"/>
    <mergeCell ref="J106:K106"/>
    <mergeCell ref="H109:I109"/>
    <mergeCell ref="J109:K109"/>
    <mergeCell ref="B109:E109"/>
    <mergeCell ref="F109:G109"/>
    <mergeCell ref="D118:E118"/>
    <mergeCell ref="A119:K119"/>
    <mergeCell ref="B110:E110"/>
    <mergeCell ref="F110:G110"/>
    <mergeCell ref="B107:E107"/>
    <mergeCell ref="F107:G107"/>
    <mergeCell ref="H107:I107"/>
    <mergeCell ref="J107:K107"/>
    <mergeCell ref="B108:E108"/>
    <mergeCell ref="F108:G108"/>
  </mergeCells>
  <phoneticPr fontId="4" type="noConversion"/>
  <printOptions horizontalCentered="1"/>
  <pageMargins left="0.19685039370078741" right="0.19685039370078741" top="1.1811023622047245" bottom="0.39370078740157483" header="0" footer="0.19685039370078741"/>
  <pageSetup paperSize="9" scale="80" orientation="landscape" r:id="rId1"/>
  <headerFooter alignWithMargins="0"/>
  <rowBreaks count="2" manualBreakCount="2">
    <brk id="39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48"/>
  <sheetViews>
    <sheetView showGridLines="0" zoomScale="130" zoomScaleNormal="130" workbookViewId="0">
      <selection activeCell="B45" sqref="B45:C45"/>
    </sheetView>
  </sheetViews>
  <sheetFormatPr defaultRowHeight="11.25" customHeight="1" x14ac:dyDescent="0.2"/>
  <cols>
    <col min="1" max="1" width="59.5703125" style="717" customWidth="1"/>
    <col min="2" max="7" width="12.7109375" style="717" customWidth="1"/>
    <col min="8" max="16384" width="9.140625" style="717"/>
  </cols>
  <sheetData>
    <row r="1" spans="1:7" ht="15.75" x14ac:dyDescent="0.25">
      <c r="A1" s="787" t="s">
        <v>893</v>
      </c>
      <c r="D1" s="754"/>
      <c r="E1" s="754"/>
    </row>
    <row r="2" spans="1:7" ht="12.75" x14ac:dyDescent="0.2">
      <c r="D2" s="754"/>
      <c r="E2" s="754"/>
    </row>
    <row r="3" spans="1:7" ht="12.75" x14ac:dyDescent="0.2">
      <c r="A3" s="1134" t="s">
        <v>1041</v>
      </c>
      <c r="B3" s="1134"/>
      <c r="C3" s="1134"/>
      <c r="D3" s="1134"/>
      <c r="E3" s="1134"/>
      <c r="F3" s="1134"/>
      <c r="G3" s="1134"/>
    </row>
    <row r="4" spans="1:7" ht="12.75" x14ac:dyDescent="0.2">
      <c r="A4" s="1014" t="s">
        <v>109</v>
      </c>
      <c r="B4" s="1014"/>
      <c r="C4" s="1014"/>
      <c r="D4" s="1014"/>
      <c r="E4" s="1014"/>
      <c r="F4" s="1014"/>
      <c r="G4" s="1014"/>
    </row>
    <row r="5" spans="1:7" ht="12.75" x14ac:dyDescent="0.2">
      <c r="A5" s="1013" t="s">
        <v>894</v>
      </c>
      <c r="B5" s="1013"/>
      <c r="C5" s="1013"/>
      <c r="D5" s="1013"/>
      <c r="E5" s="1013"/>
      <c r="F5" s="1013"/>
      <c r="G5" s="1013"/>
    </row>
    <row r="6" spans="1:7" ht="12.75" x14ac:dyDescent="0.2">
      <c r="A6" s="1014" t="s">
        <v>111</v>
      </c>
      <c r="B6" s="1014"/>
      <c r="C6" s="1014"/>
      <c r="D6" s="1014"/>
      <c r="E6" s="1014"/>
      <c r="F6" s="1014"/>
      <c r="G6" s="1014"/>
    </row>
    <row r="7" spans="1:7" ht="12.75" x14ac:dyDescent="0.2">
      <c r="A7" s="1134" t="s">
        <v>1057</v>
      </c>
      <c r="B7" s="1134"/>
      <c r="C7" s="1134"/>
      <c r="D7" s="1134"/>
      <c r="E7" s="1134"/>
      <c r="F7" s="1134"/>
      <c r="G7" s="1134"/>
    </row>
    <row r="8" spans="1:7" ht="12.75" x14ac:dyDescent="0.2">
      <c r="A8" s="788"/>
      <c r="B8" s="788"/>
      <c r="C8" s="788"/>
      <c r="D8" s="788"/>
      <c r="E8" s="788"/>
      <c r="F8" s="788"/>
      <c r="G8" s="788"/>
    </row>
    <row r="9" spans="1:7" ht="12.75" x14ac:dyDescent="0.2">
      <c r="A9" s="717" t="s">
        <v>895</v>
      </c>
      <c r="D9" s="493"/>
      <c r="E9" s="754"/>
      <c r="G9" s="494" t="s">
        <v>542</v>
      </c>
    </row>
    <row r="10" spans="1:7" ht="12.75" x14ac:dyDescent="0.2">
      <c r="A10" s="789"/>
      <c r="B10" s="790"/>
      <c r="C10" s="791"/>
      <c r="D10" s="1133" t="s">
        <v>179</v>
      </c>
      <c r="E10" s="1133"/>
      <c r="F10" s="791"/>
      <c r="G10" s="792"/>
    </row>
    <row r="11" spans="1:7" ht="12.75" x14ac:dyDescent="0.2">
      <c r="A11" s="793" t="s">
        <v>896</v>
      </c>
      <c r="B11" s="1135" t="s">
        <v>1052</v>
      </c>
      <c r="C11" s="1136"/>
      <c r="D11" s="1137" t="s">
        <v>1060</v>
      </c>
      <c r="E11" s="1138"/>
      <c r="F11" s="1139" t="s">
        <v>1061</v>
      </c>
      <c r="G11" s="1138"/>
    </row>
    <row r="12" spans="1:7" ht="12.75" x14ac:dyDescent="0.2">
      <c r="A12" s="794"/>
      <c r="B12" s="1128" t="s">
        <v>120</v>
      </c>
      <c r="C12" s="1129"/>
      <c r="D12" s="1130" t="s">
        <v>121</v>
      </c>
      <c r="E12" s="1131"/>
      <c r="F12" s="1132" t="s">
        <v>171</v>
      </c>
      <c r="G12" s="1131"/>
    </row>
    <row r="13" spans="1:7" ht="12.75" x14ac:dyDescent="0.2">
      <c r="A13" s="491" t="s">
        <v>897</v>
      </c>
      <c r="B13" s="1028"/>
      <c r="C13" s="1029"/>
      <c r="D13" s="1028"/>
      <c r="E13" s="1029"/>
      <c r="F13" s="1028"/>
      <c r="G13" s="1029"/>
    </row>
    <row r="14" spans="1:7" ht="12.75" x14ac:dyDescent="0.2">
      <c r="A14" s="491" t="s">
        <v>200</v>
      </c>
      <c r="B14" s="1124">
        <f>B15+B16-B17</f>
        <v>835791.53999999992</v>
      </c>
      <c r="C14" s="1125"/>
      <c r="D14" s="1124">
        <f>D15+D16-D17</f>
        <v>1663672.15</v>
      </c>
      <c r="E14" s="1125"/>
      <c r="F14" s="1124">
        <f>F15+F16-F17</f>
        <v>991915.1399999999</v>
      </c>
      <c r="G14" s="1125"/>
    </row>
    <row r="15" spans="1:7" ht="12.75" x14ac:dyDescent="0.2">
      <c r="A15" s="795" t="s">
        <v>898</v>
      </c>
      <c r="B15" s="1028">
        <v>1870776.18</v>
      </c>
      <c r="C15" s="1029"/>
      <c r="D15" s="1028">
        <v>2598835.69</v>
      </c>
      <c r="E15" s="1029"/>
      <c r="F15" s="1028">
        <v>1927078.68</v>
      </c>
      <c r="G15" s="1029"/>
    </row>
    <row r="16" spans="1:7" ht="12.75" x14ac:dyDescent="0.2">
      <c r="A16" s="795" t="s">
        <v>899</v>
      </c>
      <c r="B16" s="1028">
        <v>0</v>
      </c>
      <c r="C16" s="1029"/>
      <c r="D16" s="1028">
        <v>0</v>
      </c>
      <c r="E16" s="1029"/>
      <c r="F16" s="1028">
        <v>0</v>
      </c>
      <c r="G16" s="1029"/>
    </row>
    <row r="17" spans="1:7" ht="12.75" x14ac:dyDescent="0.2">
      <c r="A17" s="795" t="s">
        <v>900</v>
      </c>
      <c r="B17" s="1028">
        <v>1034984.64</v>
      </c>
      <c r="C17" s="1029"/>
      <c r="D17" s="1028">
        <v>935163.54</v>
      </c>
      <c r="E17" s="1029"/>
      <c r="F17" s="1028">
        <v>935163.54</v>
      </c>
      <c r="G17" s="1029"/>
    </row>
    <row r="18" spans="1:7" ht="12.75" x14ac:dyDescent="0.2">
      <c r="A18" s="491" t="s">
        <v>901</v>
      </c>
      <c r="B18" s="1124">
        <f>B13-B14</f>
        <v>-835791.53999999992</v>
      </c>
      <c r="C18" s="1125"/>
      <c r="D18" s="1124">
        <f>D13-D14</f>
        <v>-1663672.15</v>
      </c>
      <c r="E18" s="1125"/>
      <c r="F18" s="1124">
        <f>F13-F14</f>
        <v>-991915.1399999999</v>
      </c>
      <c r="G18" s="1125"/>
    </row>
    <row r="19" spans="1:7" ht="12.75" x14ac:dyDescent="0.2">
      <c r="A19" s="491" t="s">
        <v>902</v>
      </c>
      <c r="B19" s="1028"/>
      <c r="C19" s="1029"/>
      <c r="D19" s="1028"/>
      <c r="E19" s="1029"/>
      <c r="F19" s="1028"/>
      <c r="G19" s="1029"/>
    </row>
    <row r="20" spans="1:7" ht="12.75" x14ac:dyDescent="0.2">
      <c r="A20" s="491" t="s">
        <v>903</v>
      </c>
      <c r="B20" s="1028"/>
      <c r="C20" s="1029"/>
      <c r="D20" s="1028"/>
      <c r="E20" s="1029"/>
      <c r="F20" s="1028"/>
      <c r="G20" s="1029"/>
    </row>
    <row r="21" spans="1:7" ht="12.75" x14ac:dyDescent="0.2">
      <c r="A21" s="796" t="s">
        <v>904</v>
      </c>
      <c r="B21" s="1022">
        <f>B18+B19-B20</f>
        <v>-835791.53999999992</v>
      </c>
      <c r="C21" s="1023"/>
      <c r="D21" s="1022">
        <f>D18+D19-D20</f>
        <v>-1663672.15</v>
      </c>
      <c r="E21" s="1023"/>
      <c r="F21" s="1022">
        <f>F18+F19-F20</f>
        <v>-991915.1399999999</v>
      </c>
      <c r="G21" s="1023"/>
    </row>
    <row r="22" spans="1:7" ht="12.75" x14ac:dyDescent="0.2">
      <c r="A22" s="490"/>
      <c r="B22" s="729"/>
      <c r="C22" s="729"/>
      <c r="D22" s="729"/>
      <c r="E22" s="729"/>
      <c r="F22" s="729"/>
      <c r="G22" s="729"/>
    </row>
    <row r="23" spans="1:7" ht="12.75" x14ac:dyDescent="0.2">
      <c r="A23" s="789"/>
      <c r="B23" s="797"/>
      <c r="C23" s="798"/>
      <c r="D23" s="1140" t="s">
        <v>256</v>
      </c>
      <c r="E23" s="1140"/>
      <c r="F23" s="798"/>
      <c r="G23" s="799"/>
    </row>
    <row r="24" spans="1:7" ht="12.75" x14ac:dyDescent="0.2">
      <c r="A24" s="793" t="s">
        <v>905</v>
      </c>
      <c r="B24" s="800"/>
      <c r="C24" s="801" t="s">
        <v>117</v>
      </c>
      <c r="D24" s="802"/>
      <c r="E24" s="800"/>
      <c r="F24" s="801" t="s">
        <v>119</v>
      </c>
      <c r="G24" s="802"/>
    </row>
    <row r="25" spans="1:7" ht="12.75" x14ac:dyDescent="0.2">
      <c r="A25" s="794"/>
      <c r="B25" s="803"/>
      <c r="C25" s="804" t="s">
        <v>974</v>
      </c>
      <c r="D25" s="805"/>
      <c r="E25" s="803"/>
      <c r="F25" s="804" t="s">
        <v>975</v>
      </c>
      <c r="G25" s="805"/>
    </row>
    <row r="26" spans="1:7" ht="12.75" x14ac:dyDescent="0.2">
      <c r="A26" s="806" t="s">
        <v>257</v>
      </c>
      <c r="B26" s="1152">
        <f>F21-D21</f>
        <v>671757.01</v>
      </c>
      <c r="C26" s="1153"/>
      <c r="D26" s="1154"/>
      <c r="E26" s="1152">
        <f>F21-B21</f>
        <v>-156123.59999999998</v>
      </c>
      <c r="F26" s="1153"/>
      <c r="G26" s="1154"/>
    </row>
    <row r="27" spans="1:7" ht="12.75" x14ac:dyDescent="0.2">
      <c r="A27" s="491"/>
      <c r="B27" s="730"/>
      <c r="C27" s="730"/>
      <c r="D27" s="730"/>
      <c r="E27" s="730"/>
      <c r="F27" s="730"/>
      <c r="G27" s="807"/>
    </row>
    <row r="28" spans="1:7" ht="12.75" x14ac:dyDescent="0.2">
      <c r="A28" s="1141" t="s">
        <v>906</v>
      </c>
      <c r="B28" s="1141"/>
      <c r="C28" s="1141"/>
      <c r="D28" s="1141"/>
      <c r="E28" s="1143" t="s">
        <v>907</v>
      </c>
      <c r="F28" s="1144"/>
      <c r="G28" s="1145"/>
    </row>
    <row r="29" spans="1:7" ht="12.75" x14ac:dyDescent="0.2">
      <c r="A29" s="1142"/>
      <c r="B29" s="1142"/>
      <c r="C29" s="1142"/>
      <c r="D29" s="1142"/>
      <c r="E29" s="1128"/>
      <c r="F29" s="1146"/>
      <c r="G29" s="1129"/>
    </row>
    <row r="30" spans="1:7" ht="12.75" x14ac:dyDescent="0.2">
      <c r="A30" s="806" t="s">
        <v>908</v>
      </c>
      <c r="B30" s="808"/>
      <c r="C30" s="808"/>
      <c r="D30" s="808"/>
      <c r="E30" s="1155"/>
      <c r="F30" s="1156"/>
      <c r="G30" s="1157"/>
    </row>
    <row r="31" spans="1:7" ht="12.75" x14ac:dyDescent="0.2">
      <c r="A31" s="809"/>
      <c r="B31" s="808"/>
      <c r="C31" s="808"/>
      <c r="D31" s="808"/>
      <c r="E31" s="810"/>
      <c r="F31" s="810"/>
      <c r="G31" s="810"/>
    </row>
    <row r="32" spans="1:7" s="722" customFormat="1" ht="12.75" x14ac:dyDescent="0.2">
      <c r="A32" s="1147" t="s">
        <v>909</v>
      </c>
      <c r="B32" s="1148"/>
      <c r="C32" s="1148"/>
      <c r="D32" s="1148"/>
      <c r="E32" s="1148"/>
      <c r="F32" s="1148"/>
      <c r="G32" s="1149"/>
    </row>
    <row r="33" spans="1:9" ht="12.75" x14ac:dyDescent="0.2">
      <c r="A33" s="789"/>
      <c r="B33" s="790"/>
      <c r="C33" s="791"/>
      <c r="D33" s="1133" t="s">
        <v>179</v>
      </c>
      <c r="E33" s="1133"/>
      <c r="F33" s="791"/>
      <c r="G33" s="792"/>
    </row>
    <row r="34" spans="1:9" ht="12.75" customHeight="1" x14ac:dyDescent="0.2">
      <c r="A34" s="793" t="s">
        <v>910</v>
      </c>
      <c r="B34" s="1150" t="str">
        <f>+B11</f>
        <v>Em 31/Dez/2015</v>
      </c>
      <c r="C34" s="1151"/>
      <c r="D34" s="1126" t="str">
        <f>+D11</f>
        <v>Em 29 FEV 2016</v>
      </c>
      <c r="E34" s="1127"/>
      <c r="F34" s="1126" t="str">
        <f>+F11</f>
        <v>Em 29 ABR 2016</v>
      </c>
      <c r="G34" s="1127"/>
    </row>
    <row r="35" spans="1:9" ht="12.75" x14ac:dyDescent="0.2">
      <c r="A35" s="794"/>
      <c r="B35" s="1128" t="s">
        <v>120</v>
      </c>
      <c r="C35" s="1129"/>
      <c r="D35" s="1130" t="s">
        <v>121</v>
      </c>
      <c r="E35" s="1131"/>
      <c r="F35" s="1132" t="s">
        <v>171</v>
      </c>
      <c r="G35" s="1131"/>
    </row>
    <row r="36" spans="1:9" ht="12.75" x14ac:dyDescent="0.2">
      <c r="A36" s="491" t="s">
        <v>911</v>
      </c>
      <c r="B36" s="1124">
        <f>SUM(B37:C38)</f>
        <v>0</v>
      </c>
      <c r="C36" s="1125"/>
      <c r="D36" s="1124">
        <f>SUM(D37:E38)</f>
        <v>0</v>
      </c>
      <c r="E36" s="1125"/>
      <c r="F36" s="1124">
        <f>SUM(F37:G38)</f>
        <v>0</v>
      </c>
      <c r="G36" s="1125"/>
    </row>
    <row r="37" spans="1:9" ht="12.75" x14ac:dyDescent="0.2">
      <c r="A37" s="491" t="s">
        <v>912</v>
      </c>
      <c r="B37" s="1028"/>
      <c r="C37" s="1029"/>
      <c r="D37" s="1028"/>
      <c r="E37" s="1029"/>
      <c r="F37" s="1028"/>
      <c r="G37" s="1029"/>
    </row>
    <row r="38" spans="1:9" ht="12.75" x14ac:dyDescent="0.2">
      <c r="A38" s="491" t="s">
        <v>913</v>
      </c>
      <c r="B38" s="1028"/>
      <c r="C38" s="1029"/>
      <c r="D38" s="1028"/>
      <c r="E38" s="1029"/>
      <c r="F38" s="1028"/>
      <c r="G38" s="1029"/>
    </row>
    <row r="39" spans="1:9" ht="12.75" x14ac:dyDescent="0.2">
      <c r="A39" s="754" t="s">
        <v>914</v>
      </c>
      <c r="B39" s="1124">
        <f>B40+B41+B42-B43</f>
        <v>0</v>
      </c>
      <c r="C39" s="1125"/>
      <c r="D39" s="1124">
        <f>D40+D41+D42-D43</f>
        <v>1663672.15</v>
      </c>
      <c r="E39" s="1125"/>
      <c r="F39" s="1124">
        <f>F40+F41+F42-F43</f>
        <v>991915.1399999999</v>
      </c>
      <c r="G39" s="1125"/>
    </row>
    <row r="40" spans="1:9" ht="12.75" x14ac:dyDescent="0.2">
      <c r="A40" s="754" t="s">
        <v>915</v>
      </c>
      <c r="B40" s="1028"/>
      <c r="C40" s="1029"/>
      <c r="D40" s="1028">
        <v>2598835.69</v>
      </c>
      <c r="E40" s="1029"/>
      <c r="F40" s="1028">
        <v>1927078.68</v>
      </c>
      <c r="G40" s="1029"/>
    </row>
    <row r="41" spans="1:9" ht="12.75" x14ac:dyDescent="0.2">
      <c r="A41" s="754" t="s">
        <v>916</v>
      </c>
      <c r="B41" s="1028"/>
      <c r="C41" s="1029"/>
      <c r="D41" s="1028"/>
      <c r="E41" s="1029"/>
      <c r="F41" s="1028"/>
      <c r="G41" s="1029"/>
    </row>
    <row r="42" spans="1:9" ht="12.75" x14ac:dyDescent="0.2">
      <c r="A42" s="754" t="s">
        <v>899</v>
      </c>
      <c r="B42" s="1028"/>
      <c r="C42" s="1029"/>
      <c r="D42" s="1028"/>
      <c r="E42" s="1029"/>
      <c r="F42" s="1028"/>
      <c r="G42" s="1029"/>
    </row>
    <row r="43" spans="1:9" ht="12.75" x14ac:dyDescent="0.2">
      <c r="A43" s="491" t="s">
        <v>917</v>
      </c>
      <c r="B43" s="1028"/>
      <c r="C43" s="1029"/>
      <c r="D43" s="1028">
        <v>935163.54</v>
      </c>
      <c r="E43" s="1029"/>
      <c r="F43" s="1028">
        <v>935163.54</v>
      </c>
      <c r="G43" s="1029"/>
    </row>
    <row r="44" spans="1:9" ht="12.75" x14ac:dyDescent="0.2">
      <c r="A44" s="754" t="s">
        <v>918</v>
      </c>
      <c r="B44" s="1124">
        <f>B36-B39</f>
        <v>0</v>
      </c>
      <c r="C44" s="1125"/>
      <c r="D44" s="1124">
        <f>D36-D39</f>
        <v>-1663672.15</v>
      </c>
      <c r="E44" s="1125"/>
      <c r="F44" s="1124">
        <f>F36-F39</f>
        <v>-991915.1399999999</v>
      </c>
      <c r="G44" s="1125"/>
    </row>
    <row r="45" spans="1:9" ht="12.75" x14ac:dyDescent="0.2">
      <c r="A45" s="754" t="s">
        <v>919</v>
      </c>
      <c r="B45" s="1028"/>
      <c r="C45" s="1029"/>
      <c r="D45" s="1028"/>
      <c r="E45" s="1029"/>
      <c r="F45" s="1028"/>
      <c r="G45" s="1029"/>
    </row>
    <row r="46" spans="1:9" ht="12.75" x14ac:dyDescent="0.2">
      <c r="A46" s="811" t="s">
        <v>920</v>
      </c>
      <c r="B46" s="1122">
        <f>B44-B45</f>
        <v>0</v>
      </c>
      <c r="C46" s="1123"/>
      <c r="D46" s="1122">
        <f>D44-D45</f>
        <v>-1663672.15</v>
      </c>
      <c r="E46" s="1123"/>
      <c r="F46" s="1122">
        <f>F44-F45</f>
        <v>-991915.1399999999</v>
      </c>
      <c r="G46" s="1123"/>
    </row>
    <row r="47" spans="1:9" ht="12.75" customHeight="1" x14ac:dyDescent="0.2">
      <c r="A47" s="1004" t="s">
        <v>541</v>
      </c>
      <c r="B47" s="1004"/>
      <c r="C47" s="1004"/>
      <c r="D47" s="1004"/>
      <c r="E47" s="1004"/>
      <c r="F47" s="1004"/>
      <c r="G47" s="1004"/>
      <c r="H47" s="812"/>
      <c r="I47" s="812"/>
    </row>
    <row r="48" spans="1:9" ht="11.25" customHeight="1" x14ac:dyDescent="0.2">
      <c r="A48" s="754"/>
    </row>
  </sheetData>
  <sheetProtection password="C236" sheet="1" formatColumns="0" selectLockedCells="1"/>
  <mergeCells count="87">
    <mergeCell ref="A47:G47"/>
    <mergeCell ref="D23:E23"/>
    <mergeCell ref="A28:D29"/>
    <mergeCell ref="E28:G29"/>
    <mergeCell ref="A32:G32"/>
    <mergeCell ref="D33:E33"/>
    <mergeCell ref="B34:C34"/>
    <mergeCell ref="B26:D26"/>
    <mergeCell ref="E26:G26"/>
    <mergeCell ref="E30:G30"/>
    <mergeCell ref="B11:C11"/>
    <mergeCell ref="D11:E11"/>
    <mergeCell ref="F11:G11"/>
    <mergeCell ref="B12:C12"/>
    <mergeCell ref="D12:E12"/>
    <mergeCell ref="F12:G12"/>
    <mergeCell ref="D10:E10"/>
    <mergeCell ref="A3:G3"/>
    <mergeCell ref="A4:G4"/>
    <mergeCell ref="A5:G5"/>
    <mergeCell ref="A6:G6"/>
    <mergeCell ref="A7:G7"/>
    <mergeCell ref="B16:C16"/>
    <mergeCell ref="B17:C17"/>
    <mergeCell ref="B18:C18"/>
    <mergeCell ref="B19:C19"/>
    <mergeCell ref="B20:C20"/>
    <mergeCell ref="B13:C13"/>
    <mergeCell ref="B14:C14"/>
    <mergeCell ref="B15:C15"/>
    <mergeCell ref="D13:E13"/>
    <mergeCell ref="D14:E14"/>
    <mergeCell ref="D15:E15"/>
    <mergeCell ref="D16:E16"/>
    <mergeCell ref="D17:E17"/>
    <mergeCell ref="D18:E18"/>
    <mergeCell ref="D19:E19"/>
    <mergeCell ref="D20:E20"/>
    <mergeCell ref="F13:G13"/>
    <mergeCell ref="F14:G14"/>
    <mergeCell ref="F15:G15"/>
    <mergeCell ref="F16:G16"/>
    <mergeCell ref="F17:G17"/>
    <mergeCell ref="F18:G18"/>
    <mergeCell ref="F19:G19"/>
    <mergeCell ref="F20:G20"/>
    <mergeCell ref="B36:C36"/>
    <mergeCell ref="D36:E36"/>
    <mergeCell ref="F36:G36"/>
    <mergeCell ref="D34:E34"/>
    <mergeCell ref="F34:G34"/>
    <mergeCell ref="B35:C35"/>
    <mergeCell ref="D35:E35"/>
    <mergeCell ref="F35:G35"/>
    <mergeCell ref="D40:E40"/>
    <mergeCell ref="F40:G40"/>
    <mergeCell ref="B37:C37"/>
    <mergeCell ref="D37:E37"/>
    <mergeCell ref="F37:G37"/>
    <mergeCell ref="B38:C38"/>
    <mergeCell ref="D38:E38"/>
    <mergeCell ref="F38:G38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F21:G21"/>
    <mergeCell ref="D21:E21"/>
    <mergeCell ref="B21:C21"/>
    <mergeCell ref="B43:C43"/>
    <mergeCell ref="D43:E43"/>
    <mergeCell ref="F43:G43"/>
    <mergeCell ref="B39:C39"/>
    <mergeCell ref="D39:E39"/>
    <mergeCell ref="F39:G39"/>
    <mergeCell ref="B40:C40"/>
    <mergeCell ref="F46:G46"/>
    <mergeCell ref="D46:E46"/>
    <mergeCell ref="B46:C46"/>
    <mergeCell ref="B45:C45"/>
    <mergeCell ref="D45:E45"/>
    <mergeCell ref="F45:G45"/>
  </mergeCells>
  <printOptions horizontalCentered="1"/>
  <pageMargins left="0.39370078740157483" right="0.19685039370078741" top="0.59055118110236227" bottom="0.39370078740157483" header="0.11811023622047245" footer="0.11811023622047245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I76"/>
  <sheetViews>
    <sheetView showGridLines="0" zoomScale="115" zoomScaleNormal="115" workbookViewId="0">
      <selection activeCell="A73" sqref="A73:H73"/>
    </sheetView>
  </sheetViews>
  <sheetFormatPr defaultColWidth="16.7109375" defaultRowHeight="11.25" customHeight="1" x14ac:dyDescent="0.2"/>
  <cols>
    <col min="1" max="1" width="55" style="813" customWidth="1"/>
    <col min="2" max="2" width="14.28515625" style="813" customWidth="1"/>
    <col min="3" max="3" width="14.28515625" style="814" customWidth="1"/>
    <col min="4" max="6" width="14.28515625" style="813" customWidth="1"/>
    <col min="7" max="8" width="13.5703125" style="813" customWidth="1"/>
    <col min="9" max="254" width="7.85546875" style="813" customWidth="1"/>
    <col min="255" max="255" width="55" style="813" customWidth="1"/>
    <col min="256" max="16384" width="16.7109375" style="813"/>
  </cols>
  <sheetData>
    <row r="1" spans="1:9" ht="11.25" customHeight="1" x14ac:dyDescent="0.2">
      <c r="A1" s="489" t="s">
        <v>921</v>
      </c>
    </row>
    <row r="2" spans="1:9" ht="11.25" customHeight="1" x14ac:dyDescent="0.2">
      <c r="A2" s="722"/>
      <c r="B2" s="722"/>
      <c r="C2" s="795"/>
      <c r="D2" s="722"/>
    </row>
    <row r="3" spans="1:9" ht="13.15" customHeight="1" x14ac:dyDescent="0.2">
      <c r="A3" s="1134" t="s">
        <v>1053</v>
      </c>
      <c r="B3" s="1134"/>
      <c r="C3" s="1134"/>
      <c r="D3" s="1134"/>
    </row>
    <row r="4" spans="1:9" ht="13.15" customHeight="1" x14ac:dyDescent="0.2">
      <c r="A4" s="1014" t="s">
        <v>109</v>
      </c>
      <c r="B4" s="1014"/>
      <c r="C4" s="1014"/>
      <c r="D4" s="1014"/>
    </row>
    <row r="5" spans="1:9" ht="13.15" customHeight="1" x14ac:dyDescent="0.2">
      <c r="A5" s="1013" t="s">
        <v>922</v>
      </c>
      <c r="B5" s="1013"/>
      <c r="C5" s="1013"/>
      <c r="D5" s="1013"/>
    </row>
    <row r="6" spans="1:9" ht="13.15" customHeight="1" x14ac:dyDescent="0.2">
      <c r="A6" s="1014" t="s">
        <v>111</v>
      </c>
      <c r="B6" s="1014"/>
      <c r="C6" s="1014"/>
      <c r="D6" s="1014"/>
    </row>
    <row r="7" spans="1:9" ht="13.15" customHeight="1" x14ac:dyDescent="0.2">
      <c r="A7" s="1134" t="s">
        <v>1057</v>
      </c>
      <c r="B7" s="1134"/>
      <c r="C7" s="1134"/>
      <c r="D7" s="1134"/>
    </row>
    <row r="8" spans="1:9" ht="11.25" customHeight="1" x14ac:dyDescent="0.2">
      <c r="A8" s="490"/>
      <c r="B8" s="490"/>
      <c r="C8" s="490"/>
      <c r="D8" s="490"/>
    </row>
    <row r="9" spans="1:9" ht="11.25" customHeight="1" x14ac:dyDescent="0.2">
      <c r="A9" s="815" t="s">
        <v>923</v>
      </c>
      <c r="B9" s="816"/>
      <c r="C9" s="817"/>
      <c r="D9" s="816"/>
      <c r="E9" s="816"/>
      <c r="F9" s="816"/>
      <c r="G9" s="816"/>
      <c r="H9" s="494" t="s">
        <v>924</v>
      </c>
    </row>
    <row r="10" spans="1:9" ht="11.25" customHeight="1" x14ac:dyDescent="0.2">
      <c r="A10" s="818"/>
      <c r="B10" s="1077" t="s">
        <v>287</v>
      </c>
      <c r="C10" s="1020"/>
      <c r="D10" s="1071" t="s">
        <v>113</v>
      </c>
      <c r="E10" s="1097"/>
      <c r="F10" s="1097"/>
      <c r="G10" s="1097"/>
      <c r="H10" s="1072"/>
    </row>
    <row r="11" spans="1:9" ht="11.25" customHeight="1" x14ac:dyDescent="0.2">
      <c r="A11" s="819" t="s">
        <v>925</v>
      </c>
      <c r="B11" s="1068"/>
      <c r="C11" s="1021"/>
      <c r="D11" s="1077" t="s">
        <v>246</v>
      </c>
      <c r="E11" s="1020"/>
      <c r="F11" s="1078" t="s">
        <v>246</v>
      </c>
      <c r="G11" s="1078"/>
      <c r="H11" s="1020"/>
      <c r="I11" s="795"/>
    </row>
    <row r="12" spans="1:9" ht="11.25" customHeight="1" x14ac:dyDescent="0.2">
      <c r="A12" s="820"/>
      <c r="B12" s="1008"/>
      <c r="C12" s="1010"/>
      <c r="D12" s="1075">
        <v>2015</v>
      </c>
      <c r="E12" s="1076"/>
      <c r="F12" s="1009">
        <v>2014</v>
      </c>
      <c r="G12" s="1009"/>
      <c r="H12" s="1010"/>
      <c r="I12" s="795"/>
    </row>
    <row r="13" spans="1:9" ht="11.25" customHeight="1" x14ac:dyDescent="0.2">
      <c r="A13" s="730" t="s">
        <v>926</v>
      </c>
      <c r="B13" s="1124">
        <f>B14+B20+B23+B26+B32</f>
        <v>18912400</v>
      </c>
      <c r="C13" s="1125"/>
      <c r="D13" s="1124">
        <f>D14+D20+D23+D26+D32</f>
        <v>5484448.4199999999</v>
      </c>
      <c r="E13" s="1125"/>
      <c r="F13" s="1066">
        <f>F14+F20+F23+F26+F32</f>
        <v>5806403.7999999998</v>
      </c>
      <c r="G13" s="1109"/>
      <c r="H13" s="1067"/>
      <c r="I13" s="754"/>
    </row>
    <row r="14" spans="1:9" ht="11.25" customHeight="1" x14ac:dyDescent="0.2">
      <c r="A14" s="730" t="s">
        <v>927</v>
      </c>
      <c r="B14" s="1124">
        <f>SUM(B15:C19)</f>
        <v>407400</v>
      </c>
      <c r="C14" s="1125"/>
      <c r="D14" s="1124">
        <f>SUM(D15:E19)</f>
        <v>285340.24</v>
      </c>
      <c r="E14" s="1125"/>
      <c r="F14" s="1124">
        <f>SUM(F15:G19)</f>
        <v>116702.86</v>
      </c>
      <c r="G14" s="1171"/>
      <c r="H14" s="1125"/>
      <c r="I14" s="754"/>
    </row>
    <row r="15" spans="1:9" ht="11.25" customHeight="1" x14ac:dyDescent="0.2">
      <c r="A15" s="821" t="s">
        <v>864</v>
      </c>
      <c r="B15" s="1028">
        <v>5000</v>
      </c>
      <c r="C15" s="1029"/>
      <c r="D15" s="1028">
        <v>450</v>
      </c>
      <c r="E15" s="1029"/>
      <c r="F15" s="1028">
        <v>0</v>
      </c>
      <c r="G15" s="1167"/>
      <c r="H15" s="1029"/>
      <c r="I15" s="754"/>
    </row>
    <row r="16" spans="1:9" ht="11.25" customHeight="1" x14ac:dyDescent="0.2">
      <c r="A16" s="821" t="s">
        <v>865</v>
      </c>
      <c r="B16" s="1028">
        <v>200000</v>
      </c>
      <c r="C16" s="1029"/>
      <c r="D16" s="1028">
        <v>178849.85</v>
      </c>
      <c r="E16" s="1029"/>
      <c r="F16" s="1028">
        <v>44096.6</v>
      </c>
      <c r="G16" s="1167"/>
      <c r="H16" s="1029"/>
      <c r="I16" s="754"/>
    </row>
    <row r="17" spans="1:9" ht="11.25" customHeight="1" x14ac:dyDescent="0.2">
      <c r="A17" s="821" t="s">
        <v>866</v>
      </c>
      <c r="B17" s="1028">
        <v>30000</v>
      </c>
      <c r="C17" s="1029"/>
      <c r="D17" s="1028">
        <v>1860</v>
      </c>
      <c r="E17" s="1029"/>
      <c r="F17" s="1028">
        <v>21335.919999999998</v>
      </c>
      <c r="G17" s="1167"/>
      <c r="H17" s="1029"/>
      <c r="I17" s="754"/>
    </row>
    <row r="18" spans="1:9" ht="11.25" customHeight="1" x14ac:dyDescent="0.2">
      <c r="A18" s="821" t="s">
        <v>647</v>
      </c>
      <c r="B18" s="1028">
        <v>160000</v>
      </c>
      <c r="C18" s="1029"/>
      <c r="D18" s="1028">
        <v>90557.39</v>
      </c>
      <c r="E18" s="1029"/>
      <c r="F18" s="1028">
        <v>49195.14</v>
      </c>
      <c r="G18" s="1167"/>
      <c r="H18" s="1029"/>
      <c r="I18" s="754"/>
    </row>
    <row r="19" spans="1:9" ht="11.25" customHeight="1" x14ac:dyDescent="0.2">
      <c r="A19" s="821" t="s">
        <v>648</v>
      </c>
      <c r="B19" s="1028">
        <v>12400</v>
      </c>
      <c r="C19" s="1029"/>
      <c r="D19" s="1028">
        <v>13623</v>
      </c>
      <c r="E19" s="1029"/>
      <c r="F19" s="1028">
        <v>2075.1999999999998</v>
      </c>
      <c r="G19" s="1167"/>
      <c r="H19" s="1029"/>
      <c r="I19" s="754"/>
    </row>
    <row r="20" spans="1:9" ht="11.25" customHeight="1" x14ac:dyDescent="0.2">
      <c r="A20" s="730" t="s">
        <v>928</v>
      </c>
      <c r="B20" s="1124">
        <f>SUM(B21:C22)</f>
        <v>100000</v>
      </c>
      <c r="C20" s="1125"/>
      <c r="D20" s="1124">
        <f>SUM(D21:E22)</f>
        <v>0</v>
      </c>
      <c r="E20" s="1125"/>
      <c r="F20" s="1124">
        <f>SUM(F21:G22)</f>
        <v>8746.77</v>
      </c>
      <c r="G20" s="1171"/>
      <c r="H20" s="1125"/>
      <c r="I20" s="754"/>
    </row>
    <row r="21" spans="1:9" ht="11.25" customHeight="1" x14ac:dyDescent="0.2">
      <c r="A21" s="730" t="s">
        <v>929</v>
      </c>
      <c r="B21" s="1028"/>
      <c r="C21" s="1029"/>
      <c r="D21" s="1028"/>
      <c r="E21" s="1029"/>
      <c r="F21" s="1028"/>
      <c r="G21" s="1167"/>
      <c r="H21" s="1029"/>
      <c r="I21" s="754"/>
    </row>
    <row r="22" spans="1:9" ht="11.25" customHeight="1" x14ac:dyDescent="0.2">
      <c r="A22" s="730" t="s">
        <v>174</v>
      </c>
      <c r="B22" s="1028">
        <v>100000</v>
      </c>
      <c r="C22" s="1029"/>
      <c r="D22" s="1028">
        <v>0</v>
      </c>
      <c r="E22" s="1029"/>
      <c r="F22" s="1028">
        <v>8746.77</v>
      </c>
      <c r="G22" s="1167"/>
      <c r="H22" s="1029"/>
      <c r="I22" s="754"/>
    </row>
    <row r="23" spans="1:9" ht="11.25" customHeight="1" x14ac:dyDescent="0.2">
      <c r="A23" s="730" t="s">
        <v>930</v>
      </c>
      <c r="B23" s="1124">
        <f>SUM(B24-B25)</f>
        <v>14000</v>
      </c>
      <c r="C23" s="1125"/>
      <c r="D23" s="1124">
        <f>SUM(D24-D25)</f>
        <v>0</v>
      </c>
      <c r="E23" s="1125"/>
      <c r="F23" s="1124">
        <f>SUM(F24-F25)</f>
        <v>0</v>
      </c>
      <c r="G23" s="1171"/>
      <c r="H23" s="1125"/>
      <c r="I23" s="754"/>
    </row>
    <row r="24" spans="1:9" ht="11.25" customHeight="1" x14ac:dyDescent="0.2">
      <c r="A24" s="730" t="s">
        <v>421</v>
      </c>
      <c r="B24" s="1028">
        <v>169500</v>
      </c>
      <c r="C24" s="1029"/>
      <c r="D24" s="1028">
        <v>37115.97</v>
      </c>
      <c r="E24" s="1029"/>
      <c r="F24" s="1028">
        <v>42395.05</v>
      </c>
      <c r="G24" s="1167"/>
      <c r="H24" s="1029"/>
      <c r="I24" s="754"/>
    </row>
    <row r="25" spans="1:9" ht="11.25" customHeight="1" x14ac:dyDescent="0.2">
      <c r="A25" s="730" t="s">
        <v>931</v>
      </c>
      <c r="B25" s="1028">
        <v>155500</v>
      </c>
      <c r="C25" s="1029"/>
      <c r="D25" s="1028">
        <v>37115.97</v>
      </c>
      <c r="E25" s="1029"/>
      <c r="F25" s="1028">
        <v>42395.05</v>
      </c>
      <c r="G25" s="1167"/>
      <c r="H25" s="1029"/>
      <c r="I25" s="754"/>
    </row>
    <row r="26" spans="1:9" ht="11.25" customHeight="1" x14ac:dyDescent="0.2">
      <c r="A26" s="730" t="s">
        <v>198</v>
      </c>
      <c r="B26" s="1124">
        <f>SUM(B27:C31)</f>
        <v>18376000</v>
      </c>
      <c r="C26" s="1125"/>
      <c r="D26" s="1124">
        <f>SUM(D27:E31)</f>
        <v>5199108.18</v>
      </c>
      <c r="E26" s="1125"/>
      <c r="F26" s="1124">
        <f>SUM(F27:G31)</f>
        <v>5680954.1699999999</v>
      </c>
      <c r="G26" s="1171"/>
      <c r="H26" s="1125"/>
      <c r="I26" s="754"/>
    </row>
    <row r="27" spans="1:9" ht="11.25" customHeight="1" x14ac:dyDescent="0.2">
      <c r="A27" s="822" t="s">
        <v>932</v>
      </c>
      <c r="B27" s="1028">
        <v>5800000</v>
      </c>
      <c r="C27" s="1029"/>
      <c r="D27" s="1028">
        <v>1666091.37</v>
      </c>
      <c r="E27" s="1029"/>
      <c r="F27" s="1028">
        <v>1742259.24</v>
      </c>
      <c r="G27" s="1167"/>
      <c r="H27" s="1029"/>
      <c r="I27" s="754"/>
    </row>
    <row r="28" spans="1:9" ht="11.25" customHeight="1" x14ac:dyDescent="0.2">
      <c r="A28" s="822" t="s">
        <v>933</v>
      </c>
      <c r="B28" s="1028">
        <v>949000</v>
      </c>
      <c r="C28" s="1029"/>
      <c r="D28" s="1028">
        <v>366359.25</v>
      </c>
      <c r="E28" s="1029"/>
      <c r="F28" s="1028">
        <v>321162.67</v>
      </c>
      <c r="G28" s="1167"/>
      <c r="H28" s="1029"/>
      <c r="I28" s="754"/>
    </row>
    <row r="29" spans="1:9" ht="11.25" customHeight="1" x14ac:dyDescent="0.2">
      <c r="A29" s="822" t="s">
        <v>934</v>
      </c>
      <c r="B29" s="1028">
        <v>100000</v>
      </c>
      <c r="C29" s="1029"/>
      <c r="D29" s="1028">
        <v>44481.99</v>
      </c>
      <c r="E29" s="1029"/>
      <c r="F29" s="1028">
        <v>51946.28</v>
      </c>
      <c r="G29" s="1167"/>
      <c r="H29" s="1029"/>
      <c r="I29" s="754"/>
    </row>
    <row r="30" spans="1:9" ht="11.25" customHeight="1" x14ac:dyDescent="0.2">
      <c r="A30" s="730" t="s">
        <v>935</v>
      </c>
      <c r="B30" s="1028">
        <v>7000</v>
      </c>
      <c r="C30" s="1029"/>
      <c r="D30" s="1028">
        <v>1297.44</v>
      </c>
      <c r="E30" s="1029"/>
      <c r="F30" s="1028">
        <v>369.54</v>
      </c>
      <c r="G30" s="1167"/>
      <c r="H30" s="1029"/>
      <c r="I30" s="754"/>
    </row>
    <row r="31" spans="1:9" ht="11.25" customHeight="1" x14ac:dyDescent="0.2">
      <c r="A31" s="730" t="s">
        <v>936</v>
      </c>
      <c r="B31" s="1028">
        <v>11520000</v>
      </c>
      <c r="C31" s="1029"/>
      <c r="D31" s="1028">
        <v>3120878.13</v>
      </c>
      <c r="E31" s="1029"/>
      <c r="F31" s="1028">
        <v>3565216.44</v>
      </c>
      <c r="G31" s="1167"/>
      <c r="H31" s="1029"/>
      <c r="I31" s="754"/>
    </row>
    <row r="32" spans="1:9" ht="11.25" customHeight="1" x14ac:dyDescent="0.2">
      <c r="A32" s="730" t="s">
        <v>937</v>
      </c>
      <c r="B32" s="1124">
        <f>SUM(B33:C34)</f>
        <v>15000</v>
      </c>
      <c r="C32" s="1125"/>
      <c r="D32" s="1124">
        <f>SUM(D33:E34)</f>
        <v>0</v>
      </c>
      <c r="E32" s="1125"/>
      <c r="F32" s="1124">
        <f>SUM(F33:G34)</f>
        <v>0</v>
      </c>
      <c r="G32" s="1171"/>
      <c r="H32" s="1125"/>
      <c r="I32" s="754"/>
    </row>
    <row r="33" spans="1:9" ht="11.25" customHeight="1" x14ac:dyDescent="0.2">
      <c r="A33" s="730" t="s">
        <v>938</v>
      </c>
      <c r="B33" s="1028">
        <v>8000</v>
      </c>
      <c r="C33" s="1029"/>
      <c r="D33" s="1028">
        <v>0</v>
      </c>
      <c r="E33" s="1029"/>
      <c r="F33" s="1028">
        <v>0</v>
      </c>
      <c r="G33" s="1167"/>
      <c r="H33" s="1029"/>
      <c r="I33" s="754"/>
    </row>
    <row r="34" spans="1:9" ht="11.25" customHeight="1" x14ac:dyDescent="0.2">
      <c r="A34" s="730" t="s">
        <v>939</v>
      </c>
      <c r="B34" s="1028">
        <v>7000</v>
      </c>
      <c r="C34" s="1029"/>
      <c r="D34" s="1028"/>
      <c r="E34" s="1029"/>
      <c r="F34" s="1028"/>
      <c r="G34" s="1167"/>
      <c r="H34" s="1029"/>
      <c r="I34" s="754"/>
    </row>
    <row r="35" spans="1:9" ht="11.25" customHeight="1" x14ac:dyDescent="0.2">
      <c r="A35" s="730" t="s">
        <v>940</v>
      </c>
      <c r="B35" s="1124">
        <f>SUM(B36:C39,B42)</f>
        <v>2422500</v>
      </c>
      <c r="C35" s="1125"/>
      <c r="D35" s="1124">
        <f>SUM(D36:E39,D42)</f>
        <v>2402.8200000000002</v>
      </c>
      <c r="E35" s="1125"/>
      <c r="F35" s="1124">
        <f>SUM(F36:G39,F42)</f>
        <v>50000</v>
      </c>
      <c r="G35" s="1171"/>
      <c r="H35" s="1125"/>
      <c r="I35" s="754"/>
    </row>
    <row r="36" spans="1:9" ht="11.25" customHeight="1" x14ac:dyDescent="0.2">
      <c r="A36" s="730" t="s">
        <v>941</v>
      </c>
      <c r="B36" s="1028">
        <v>1500</v>
      </c>
      <c r="C36" s="1029"/>
      <c r="D36" s="1028"/>
      <c r="E36" s="1029"/>
      <c r="F36" s="1028"/>
      <c r="G36" s="1167"/>
      <c r="H36" s="1029"/>
      <c r="I36" s="754"/>
    </row>
    <row r="37" spans="1:9" ht="11.25" customHeight="1" x14ac:dyDescent="0.2">
      <c r="A37" s="730" t="s">
        <v>942</v>
      </c>
      <c r="B37" s="1028">
        <v>0</v>
      </c>
      <c r="C37" s="1029"/>
      <c r="D37" s="1028"/>
      <c r="E37" s="1029"/>
      <c r="F37" s="1028"/>
      <c r="G37" s="1167"/>
      <c r="H37" s="1029"/>
      <c r="I37" s="754"/>
    </row>
    <row r="38" spans="1:9" s="816" customFormat="1" ht="11.25" customHeight="1" x14ac:dyDescent="0.2">
      <c r="A38" s="730" t="s">
        <v>943</v>
      </c>
      <c r="B38" s="1028">
        <v>1000</v>
      </c>
      <c r="C38" s="1029"/>
      <c r="D38" s="1028"/>
      <c r="E38" s="1029"/>
      <c r="F38" s="1028"/>
      <c r="G38" s="1167"/>
      <c r="H38" s="1029"/>
      <c r="I38" s="754"/>
    </row>
    <row r="39" spans="1:9" ht="11.25" customHeight="1" x14ac:dyDescent="0.2">
      <c r="A39" s="730" t="s">
        <v>944</v>
      </c>
      <c r="B39" s="1124">
        <f>SUM(B40:C41)</f>
        <v>2420000</v>
      </c>
      <c r="C39" s="1125"/>
      <c r="D39" s="1124">
        <f>SUM(D40:E41)</f>
        <v>2402.8200000000002</v>
      </c>
      <c r="E39" s="1125"/>
      <c r="F39" s="1124">
        <f>SUM(F40:G41)</f>
        <v>50000</v>
      </c>
      <c r="G39" s="1171"/>
      <c r="H39" s="1125"/>
      <c r="I39" s="754"/>
    </row>
    <row r="40" spans="1:9" ht="11.25" customHeight="1" x14ac:dyDescent="0.2">
      <c r="A40" s="730" t="s">
        <v>935</v>
      </c>
      <c r="B40" s="1028">
        <v>1400000</v>
      </c>
      <c r="C40" s="1029"/>
      <c r="D40" s="1028">
        <v>0</v>
      </c>
      <c r="E40" s="1029"/>
      <c r="F40" s="1028">
        <v>0</v>
      </c>
      <c r="G40" s="1167"/>
      <c r="H40" s="1029"/>
      <c r="I40" s="754"/>
    </row>
    <row r="41" spans="1:9" ht="11.25" customHeight="1" x14ac:dyDescent="0.2">
      <c r="A41" s="730" t="s">
        <v>945</v>
      </c>
      <c r="B41" s="1028">
        <v>1020000</v>
      </c>
      <c r="C41" s="1029"/>
      <c r="D41" s="1028">
        <v>2402.8200000000002</v>
      </c>
      <c r="E41" s="1029"/>
      <c r="F41" s="1028">
        <v>50000</v>
      </c>
      <c r="G41" s="1167"/>
      <c r="H41" s="1029"/>
      <c r="I41" s="754"/>
    </row>
    <row r="42" spans="1:9" ht="11.25" customHeight="1" x14ac:dyDescent="0.2">
      <c r="A42" s="730" t="s">
        <v>251</v>
      </c>
      <c r="B42" s="1028"/>
      <c r="C42" s="1029"/>
      <c r="D42" s="1028"/>
      <c r="E42" s="1029"/>
      <c r="F42" s="1028"/>
      <c r="G42" s="1167"/>
      <c r="H42" s="1029"/>
      <c r="I42" s="754"/>
    </row>
    <row r="43" spans="1:9" ht="11.25" customHeight="1" x14ac:dyDescent="0.2">
      <c r="A43" s="730" t="s">
        <v>946</v>
      </c>
      <c r="B43" s="1124">
        <f>B35-B36-B37-B38</f>
        <v>2420000</v>
      </c>
      <c r="C43" s="1125"/>
      <c r="D43" s="1124">
        <f>D35-D36-D37-D38</f>
        <v>2402.8200000000002</v>
      </c>
      <c r="E43" s="1125"/>
      <c r="F43" s="1164">
        <f>F35-F36-F37-F38</f>
        <v>50000</v>
      </c>
      <c r="G43" s="1165"/>
      <c r="H43" s="1166"/>
      <c r="I43" s="754"/>
    </row>
    <row r="44" spans="1:9" ht="11.25" customHeight="1" x14ac:dyDescent="0.2">
      <c r="A44" s="823" t="s">
        <v>947</v>
      </c>
      <c r="B44" s="1062">
        <f>B13+B43</f>
        <v>21332400</v>
      </c>
      <c r="C44" s="1064"/>
      <c r="D44" s="1062">
        <f>D13+D43</f>
        <v>5486851.2400000002</v>
      </c>
      <c r="E44" s="1064"/>
      <c r="F44" s="1062">
        <f>F13+F43</f>
        <v>5856403.7999999998</v>
      </c>
      <c r="G44" s="1063"/>
      <c r="H44" s="1064"/>
      <c r="I44" s="824"/>
    </row>
    <row r="45" spans="1:9" ht="11.25" customHeight="1" x14ac:dyDescent="0.2">
      <c r="A45" s="810"/>
      <c r="B45" s="825"/>
      <c r="C45" s="795"/>
      <c r="D45" s="795"/>
    </row>
    <row r="46" spans="1:9" ht="41.25" customHeight="1" x14ac:dyDescent="0.2">
      <c r="A46" s="1168" t="s">
        <v>948</v>
      </c>
      <c r="B46" s="1161" t="s">
        <v>289</v>
      </c>
      <c r="C46" s="1097" t="s">
        <v>176</v>
      </c>
      <c r="D46" s="1097"/>
      <c r="E46" s="1071" t="s">
        <v>177</v>
      </c>
      <c r="F46" s="1072"/>
      <c r="G46" s="1071" t="s">
        <v>434</v>
      </c>
      <c r="H46" s="1072"/>
    </row>
    <row r="47" spans="1:9" ht="15" customHeight="1" x14ac:dyDescent="0.2">
      <c r="A47" s="1169"/>
      <c r="B47" s="1162"/>
      <c r="C47" s="733" t="s">
        <v>246</v>
      </c>
      <c r="D47" s="733" t="s">
        <v>246</v>
      </c>
      <c r="E47" s="733" t="s">
        <v>246</v>
      </c>
      <c r="F47" s="710" t="s">
        <v>246</v>
      </c>
      <c r="G47" s="734" t="s">
        <v>1010</v>
      </c>
      <c r="H47" s="734" t="s">
        <v>1010</v>
      </c>
    </row>
    <row r="48" spans="1:9" ht="12.75" x14ac:dyDescent="0.2">
      <c r="A48" s="1170"/>
      <c r="B48" s="1163"/>
      <c r="C48" s="736">
        <v>2015</v>
      </c>
      <c r="D48" s="709">
        <v>2014</v>
      </c>
      <c r="E48" s="736">
        <v>2015</v>
      </c>
      <c r="F48" s="709">
        <v>2014</v>
      </c>
      <c r="G48" s="712">
        <v>2015</v>
      </c>
      <c r="H48" s="712">
        <v>2014</v>
      </c>
    </row>
    <row r="49" spans="1:8" ht="11.25" customHeight="1" x14ac:dyDescent="0.2">
      <c r="A49" s="730" t="s">
        <v>949</v>
      </c>
      <c r="B49" s="826">
        <f t="shared" ref="B49:H49" si="0">SUM(B50:B52)</f>
        <v>16250325.139999999</v>
      </c>
      <c r="C49" s="826">
        <f t="shared" si="0"/>
        <v>7783720.2299999995</v>
      </c>
      <c r="D49" s="826">
        <f t="shared" si="0"/>
        <v>9105265.0999999996</v>
      </c>
      <c r="E49" s="826">
        <f t="shared" si="0"/>
        <v>5792573.29</v>
      </c>
      <c r="F49" s="826">
        <f t="shared" si="0"/>
        <v>6543977.5</v>
      </c>
      <c r="G49" s="826">
        <f t="shared" si="0"/>
        <v>1991146.94</v>
      </c>
      <c r="H49" s="826">
        <f t="shared" si="0"/>
        <v>2561287.6</v>
      </c>
    </row>
    <row r="50" spans="1:8" ht="11.25" customHeight="1" x14ac:dyDescent="0.2">
      <c r="A50" s="730" t="s">
        <v>254</v>
      </c>
      <c r="B50" s="510">
        <v>10685961.789999999</v>
      </c>
      <c r="C50" s="510">
        <v>4473609.47</v>
      </c>
      <c r="D50" s="510">
        <v>3787383.81</v>
      </c>
      <c r="E50" s="510">
        <v>4473609.47</v>
      </c>
      <c r="F50" s="510">
        <v>3787383.81</v>
      </c>
      <c r="G50" s="510">
        <v>0</v>
      </c>
      <c r="H50" s="510">
        <v>0</v>
      </c>
    </row>
    <row r="51" spans="1:8" ht="11.25" customHeight="1" x14ac:dyDescent="0.2">
      <c r="A51" s="730" t="s">
        <v>950</v>
      </c>
      <c r="B51" s="635">
        <v>3000</v>
      </c>
      <c r="C51" s="635">
        <v>0</v>
      </c>
      <c r="D51" s="635">
        <v>0</v>
      </c>
      <c r="E51" s="635">
        <v>0</v>
      </c>
      <c r="F51" s="635">
        <v>0</v>
      </c>
      <c r="G51" s="635">
        <v>0</v>
      </c>
      <c r="H51" s="635">
        <v>0</v>
      </c>
    </row>
    <row r="52" spans="1:8" ht="11.25" customHeight="1" x14ac:dyDescent="0.2">
      <c r="A52" s="730" t="s">
        <v>255</v>
      </c>
      <c r="B52" s="510">
        <v>5561363.3499999996</v>
      </c>
      <c r="C52" s="510">
        <v>3310110.76</v>
      </c>
      <c r="D52" s="510">
        <v>5317881.29</v>
      </c>
      <c r="E52" s="510">
        <v>1318963.82</v>
      </c>
      <c r="F52" s="510">
        <v>2756593.69</v>
      </c>
      <c r="G52" s="510">
        <v>1991146.94</v>
      </c>
      <c r="H52" s="510">
        <v>2561287.6</v>
      </c>
    </row>
    <row r="53" spans="1:8" ht="11.25" customHeight="1" x14ac:dyDescent="0.2">
      <c r="A53" s="730" t="s">
        <v>951</v>
      </c>
      <c r="B53" s="826">
        <f t="shared" ref="B53:H53" si="1">B49-B51</f>
        <v>16247325.139999999</v>
      </c>
      <c r="C53" s="826">
        <f t="shared" si="1"/>
        <v>7783720.2299999995</v>
      </c>
      <c r="D53" s="826">
        <f t="shared" si="1"/>
        <v>9105265.0999999996</v>
      </c>
      <c r="E53" s="826">
        <f t="shared" si="1"/>
        <v>5792573.29</v>
      </c>
      <c r="F53" s="826">
        <f t="shared" si="1"/>
        <v>6543977.5</v>
      </c>
      <c r="G53" s="826">
        <f t="shared" si="1"/>
        <v>1991146.94</v>
      </c>
      <c r="H53" s="826">
        <f t="shared" si="1"/>
        <v>2561287.6</v>
      </c>
    </row>
    <row r="54" spans="1:8" ht="11.25" customHeight="1" x14ac:dyDescent="0.2">
      <c r="A54" s="729" t="s">
        <v>952</v>
      </c>
      <c r="B54" s="827">
        <f t="shared" ref="B54:H54" si="2">SUM(B55:B56,B60)</f>
        <v>5249674.8600000003</v>
      </c>
      <c r="C54" s="827">
        <f t="shared" si="2"/>
        <v>157343.91999999998</v>
      </c>
      <c r="D54" s="827">
        <f t="shared" si="2"/>
        <v>243592.36</v>
      </c>
      <c r="E54" s="827">
        <f t="shared" si="2"/>
        <v>157343.91999999998</v>
      </c>
      <c r="F54" s="827">
        <f t="shared" si="2"/>
        <v>52351.64</v>
      </c>
      <c r="G54" s="827">
        <f t="shared" si="2"/>
        <v>0</v>
      </c>
      <c r="H54" s="827">
        <f t="shared" si="2"/>
        <v>191240.72</v>
      </c>
    </row>
    <row r="55" spans="1:8" ht="11.25" customHeight="1" x14ac:dyDescent="0.2">
      <c r="A55" s="730" t="s">
        <v>916</v>
      </c>
      <c r="B55" s="635">
        <v>5064030.8600000003</v>
      </c>
      <c r="C55" s="635">
        <v>66992</v>
      </c>
      <c r="D55" s="635">
        <v>243592.36</v>
      </c>
      <c r="E55" s="635">
        <v>66992</v>
      </c>
      <c r="F55" s="635">
        <v>52351.64</v>
      </c>
      <c r="G55" s="635">
        <v>0</v>
      </c>
      <c r="H55" s="635">
        <v>191240.72</v>
      </c>
    </row>
    <row r="56" spans="1:8" ht="11.25" customHeight="1" x14ac:dyDescent="0.2">
      <c r="A56" s="730" t="s">
        <v>302</v>
      </c>
      <c r="B56" s="826">
        <f t="shared" ref="B56:H56" si="3">SUM(B57:B59)</f>
        <v>0</v>
      </c>
      <c r="C56" s="826">
        <f t="shared" si="3"/>
        <v>0</v>
      </c>
      <c r="D56" s="826">
        <f t="shared" si="3"/>
        <v>0</v>
      </c>
      <c r="E56" s="826">
        <f t="shared" si="3"/>
        <v>0</v>
      </c>
      <c r="F56" s="826">
        <f t="shared" si="3"/>
        <v>0</v>
      </c>
      <c r="G56" s="826">
        <f t="shared" si="3"/>
        <v>0</v>
      </c>
      <c r="H56" s="826">
        <f t="shared" si="3"/>
        <v>0</v>
      </c>
    </row>
    <row r="57" spans="1:8" ht="11.25" customHeight="1" x14ac:dyDescent="0.2">
      <c r="A57" s="730" t="s">
        <v>953</v>
      </c>
      <c r="B57" s="635"/>
      <c r="C57" s="635"/>
      <c r="D57" s="635"/>
      <c r="E57" s="635"/>
      <c r="F57" s="635"/>
      <c r="G57" s="635"/>
      <c r="H57" s="635"/>
    </row>
    <row r="58" spans="1:8" ht="11.25" customHeight="1" x14ac:dyDescent="0.2">
      <c r="A58" s="730" t="s">
        <v>954</v>
      </c>
      <c r="B58" s="635"/>
      <c r="C58" s="635"/>
      <c r="D58" s="635"/>
      <c r="E58" s="635"/>
      <c r="F58" s="635"/>
      <c r="G58" s="635"/>
      <c r="H58" s="635"/>
    </row>
    <row r="59" spans="1:8" ht="11.25" customHeight="1" x14ac:dyDescent="0.2">
      <c r="A59" s="730" t="s">
        <v>955</v>
      </c>
      <c r="B59" s="635"/>
      <c r="C59" s="635"/>
      <c r="D59" s="635"/>
      <c r="E59" s="635"/>
      <c r="F59" s="635"/>
      <c r="G59" s="635"/>
      <c r="H59" s="635"/>
    </row>
    <row r="60" spans="1:8" ht="11.25" customHeight="1" x14ac:dyDescent="0.2">
      <c r="A60" s="730" t="s">
        <v>956</v>
      </c>
      <c r="B60" s="635">
        <v>185644</v>
      </c>
      <c r="C60" s="635">
        <v>90351.92</v>
      </c>
      <c r="D60" s="635">
        <v>0</v>
      </c>
      <c r="E60" s="635">
        <v>90351.92</v>
      </c>
      <c r="F60" s="635">
        <v>0</v>
      </c>
      <c r="G60" s="635">
        <v>0</v>
      </c>
      <c r="H60" s="635">
        <v>0</v>
      </c>
    </row>
    <row r="61" spans="1:8" ht="11.25" customHeight="1" x14ac:dyDescent="0.2">
      <c r="A61" s="729" t="s">
        <v>957</v>
      </c>
      <c r="B61" s="827">
        <f t="shared" ref="B61:H61" si="4">B54-B57-B58-B60</f>
        <v>5064030.8600000003</v>
      </c>
      <c r="C61" s="827">
        <f t="shared" si="4"/>
        <v>66991.999999999985</v>
      </c>
      <c r="D61" s="827">
        <f t="shared" si="4"/>
        <v>243592.36</v>
      </c>
      <c r="E61" s="827">
        <f t="shared" si="4"/>
        <v>66991.999999999985</v>
      </c>
      <c r="F61" s="827">
        <f t="shared" si="4"/>
        <v>52351.64</v>
      </c>
      <c r="G61" s="827">
        <f t="shared" si="4"/>
        <v>0</v>
      </c>
      <c r="H61" s="827">
        <f t="shared" si="4"/>
        <v>191240.72</v>
      </c>
    </row>
    <row r="62" spans="1:8" ht="11.25" customHeight="1" x14ac:dyDescent="0.2">
      <c r="A62" s="729" t="s">
        <v>958</v>
      </c>
      <c r="B62" s="635"/>
      <c r="C62" s="828"/>
      <c r="D62" s="828"/>
      <c r="E62" s="828"/>
      <c r="F62" s="828"/>
      <c r="G62" s="828"/>
      <c r="H62" s="828"/>
    </row>
    <row r="63" spans="1:8" ht="11.25" customHeight="1" x14ac:dyDescent="0.2">
      <c r="A63" s="729" t="s">
        <v>959</v>
      </c>
      <c r="B63" s="635"/>
      <c r="C63" s="828"/>
      <c r="D63" s="828"/>
      <c r="E63" s="828"/>
      <c r="F63" s="828"/>
      <c r="G63" s="828"/>
      <c r="H63" s="828"/>
    </row>
    <row r="64" spans="1:8" ht="11.25" customHeight="1" x14ac:dyDescent="0.2">
      <c r="A64" s="829" t="s">
        <v>960</v>
      </c>
      <c r="B64" s="830">
        <f>B53+B61+B62+B63</f>
        <v>21311356</v>
      </c>
      <c r="C64" s="830">
        <f t="shared" ref="C64:H64" si="5">C53+C61+C62+C63</f>
        <v>7850712.2299999995</v>
      </c>
      <c r="D64" s="830">
        <f t="shared" si="5"/>
        <v>9348857.459999999</v>
      </c>
      <c r="E64" s="830">
        <f t="shared" si="5"/>
        <v>5859565.29</v>
      </c>
      <c r="F64" s="830">
        <f t="shared" si="5"/>
        <v>6596329.1399999997</v>
      </c>
      <c r="G64" s="830">
        <f t="shared" si="5"/>
        <v>1991146.94</v>
      </c>
      <c r="H64" s="830">
        <f t="shared" si="5"/>
        <v>2752528.3200000003</v>
      </c>
    </row>
    <row r="65" spans="1:8" ht="11.25" customHeight="1" x14ac:dyDescent="0.2">
      <c r="A65" s="831"/>
      <c r="B65" s="825"/>
      <c r="C65" s="809"/>
      <c r="D65" s="806"/>
      <c r="F65" s="814"/>
      <c r="H65" s="814"/>
    </row>
    <row r="66" spans="1:8" ht="11.25" customHeight="1" x14ac:dyDescent="0.2">
      <c r="A66" s="829" t="s">
        <v>961</v>
      </c>
      <c r="B66" s="832">
        <f>B44-B64</f>
        <v>21044</v>
      </c>
      <c r="C66" s="833">
        <f>$D44-C64</f>
        <v>-2363860.9899999993</v>
      </c>
      <c r="D66" s="834">
        <f>$F44-D64</f>
        <v>-3492453.6599999992</v>
      </c>
      <c r="E66" s="833">
        <f>$D44-E64</f>
        <v>-372714.04999999981</v>
      </c>
      <c r="F66" s="834">
        <f>$F44-F64</f>
        <v>-739925.33999999985</v>
      </c>
      <c r="G66" s="833">
        <f>$D44-G64</f>
        <v>3495704.3000000003</v>
      </c>
      <c r="H66" s="834">
        <f>$F44-H64</f>
        <v>3103875.4799999995</v>
      </c>
    </row>
    <row r="67" spans="1:8" ht="11.25" customHeight="1" x14ac:dyDescent="0.2">
      <c r="A67" s="831"/>
      <c r="B67" s="825"/>
      <c r="C67" s="809"/>
      <c r="D67" s="806"/>
      <c r="F67" s="814"/>
      <c r="H67" s="814"/>
    </row>
    <row r="68" spans="1:8" ht="11.25" customHeight="1" x14ac:dyDescent="0.2">
      <c r="A68" s="829" t="s">
        <v>962</v>
      </c>
      <c r="B68" s="828"/>
      <c r="C68" s="711"/>
      <c r="D68" s="636"/>
      <c r="E68" s="637"/>
      <c r="F68" s="638"/>
      <c r="G68" s="638"/>
      <c r="H68" s="639"/>
    </row>
    <row r="69" spans="1:8" ht="11.25" customHeight="1" x14ac:dyDescent="0.2">
      <c r="A69" s="730"/>
      <c r="B69" s="795"/>
      <c r="C69" s="795"/>
      <c r="D69" s="835"/>
    </row>
    <row r="70" spans="1:8" ht="11.25" customHeight="1" x14ac:dyDescent="0.2">
      <c r="A70" s="1173" t="s">
        <v>906</v>
      </c>
      <c r="B70" s="1174"/>
      <c r="C70" s="1174"/>
      <c r="D70" s="1175"/>
      <c r="E70" s="1077" t="s">
        <v>907</v>
      </c>
      <c r="F70" s="1078"/>
      <c r="G70" s="1078"/>
      <c r="H70" s="1020"/>
    </row>
    <row r="71" spans="1:8" ht="11.25" customHeight="1" x14ac:dyDescent="0.2">
      <c r="A71" s="1176"/>
      <c r="B71" s="1177"/>
      <c r="C71" s="1177"/>
      <c r="D71" s="1178"/>
      <c r="E71" s="1008"/>
      <c r="F71" s="1009"/>
      <c r="G71" s="1009"/>
      <c r="H71" s="1010"/>
    </row>
    <row r="72" spans="1:8" ht="11.25" customHeight="1" x14ac:dyDescent="0.2">
      <c r="A72" s="836" t="s">
        <v>963</v>
      </c>
      <c r="B72" s="837"/>
      <c r="C72" s="838"/>
      <c r="D72" s="809"/>
      <c r="E72" s="1158"/>
      <c r="F72" s="1159"/>
      <c r="G72" s="1159"/>
      <c r="H72" s="1160"/>
    </row>
    <row r="73" spans="1:8" ht="13.5" customHeight="1" x14ac:dyDescent="0.2">
      <c r="A73" s="1172" t="s">
        <v>1062</v>
      </c>
      <c r="B73" s="1172"/>
      <c r="C73" s="1172"/>
      <c r="D73" s="1172"/>
      <c r="E73" s="1172"/>
      <c r="F73" s="1172"/>
      <c r="G73" s="1172"/>
      <c r="H73" s="1172"/>
    </row>
    <row r="74" spans="1:8" ht="11.25" customHeight="1" x14ac:dyDescent="0.2">
      <c r="A74" s="814"/>
      <c r="B74" s="814"/>
      <c r="D74" s="814"/>
    </row>
    <row r="76" spans="1:8" s="814" customFormat="1" ht="11.25" customHeight="1" x14ac:dyDescent="0.2">
      <c r="A76" s="813"/>
      <c r="B76" s="813"/>
      <c r="D76" s="813"/>
    </row>
  </sheetData>
  <sheetProtection password="C236" sheet="1" formatColumns="0" selectLockedCells="1"/>
  <mergeCells count="116">
    <mergeCell ref="F21:H21"/>
    <mergeCell ref="F22:H22"/>
    <mergeCell ref="F24:H24"/>
    <mergeCell ref="F25:H25"/>
    <mergeCell ref="F27:H27"/>
    <mergeCell ref="F28:H28"/>
    <mergeCell ref="F23:H23"/>
    <mergeCell ref="F12:H12"/>
    <mergeCell ref="F11:H11"/>
    <mergeCell ref="A70:D71"/>
    <mergeCell ref="E70:H71"/>
    <mergeCell ref="C46:D46"/>
    <mergeCell ref="E46:F46"/>
    <mergeCell ref="G46:H46"/>
    <mergeCell ref="B14:C14"/>
    <mergeCell ref="F29:H29"/>
    <mergeCell ref="F30:H30"/>
    <mergeCell ref="A73:H73"/>
    <mergeCell ref="A3:D3"/>
    <mergeCell ref="A4:D4"/>
    <mergeCell ref="A5:D5"/>
    <mergeCell ref="A6:D6"/>
    <mergeCell ref="A7:D7"/>
    <mergeCell ref="B10:C12"/>
    <mergeCell ref="D10:H10"/>
    <mergeCell ref="D11:E11"/>
    <mergeCell ref="D12:E12"/>
    <mergeCell ref="B13:C13"/>
    <mergeCell ref="D13:E13"/>
    <mergeCell ref="D14:E14"/>
    <mergeCell ref="F13:H13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F34:H34"/>
    <mergeCell ref="B20:C20"/>
    <mergeCell ref="D20:E20"/>
    <mergeCell ref="F20:H20"/>
    <mergeCell ref="B21:C21"/>
    <mergeCell ref="D21:E21"/>
    <mergeCell ref="B22:C22"/>
    <mergeCell ref="D22:E22"/>
    <mergeCell ref="B23:C23"/>
    <mergeCell ref="D23:E23"/>
    <mergeCell ref="B26:C26"/>
    <mergeCell ref="D26:E26"/>
    <mergeCell ref="F26:H26"/>
    <mergeCell ref="B27:C27"/>
    <mergeCell ref="D27:E27"/>
    <mergeCell ref="B24:C24"/>
    <mergeCell ref="D24:E24"/>
    <mergeCell ref="B25:C25"/>
    <mergeCell ref="D25:E25"/>
    <mergeCell ref="D35:E35"/>
    <mergeCell ref="F38:H38"/>
    <mergeCell ref="D37:E37"/>
    <mergeCell ref="B38:C38"/>
    <mergeCell ref="D38:E38"/>
    <mergeCell ref="F36:H36"/>
    <mergeCell ref="F35:H35"/>
    <mergeCell ref="B36:C36"/>
    <mergeCell ref="D36:E36"/>
    <mergeCell ref="B28:C28"/>
    <mergeCell ref="D28:E28"/>
    <mergeCell ref="B29:C29"/>
    <mergeCell ref="D29:E29"/>
    <mergeCell ref="F33:H33"/>
    <mergeCell ref="F31:H31"/>
    <mergeCell ref="B30:C30"/>
    <mergeCell ref="D30:E30"/>
    <mergeCell ref="B31:C31"/>
    <mergeCell ref="D31:E31"/>
    <mergeCell ref="B32:C32"/>
    <mergeCell ref="D32:E32"/>
    <mergeCell ref="B35:C35"/>
    <mergeCell ref="B43:C43"/>
    <mergeCell ref="F32:H32"/>
    <mergeCell ref="B33:C33"/>
    <mergeCell ref="D33:E33"/>
    <mergeCell ref="B34:C34"/>
    <mergeCell ref="D34:E34"/>
    <mergeCell ref="F39:H39"/>
    <mergeCell ref="F40:H40"/>
    <mergeCell ref="B37:C37"/>
    <mergeCell ref="F37:H37"/>
    <mergeCell ref="B40:C40"/>
    <mergeCell ref="D40:E40"/>
    <mergeCell ref="B41:C41"/>
    <mergeCell ref="D41:E41"/>
    <mergeCell ref="B39:C39"/>
    <mergeCell ref="D39:E39"/>
    <mergeCell ref="F42:H42"/>
    <mergeCell ref="F41:H41"/>
    <mergeCell ref="B42:C42"/>
    <mergeCell ref="D42:E42"/>
    <mergeCell ref="A46:A48"/>
    <mergeCell ref="D43:E43"/>
    <mergeCell ref="E72:H72"/>
    <mergeCell ref="F44:H44"/>
    <mergeCell ref="D44:E44"/>
    <mergeCell ref="B44:C44"/>
    <mergeCell ref="B46:B48"/>
    <mergeCell ref="F43:H43"/>
  </mergeCells>
  <printOptions horizontalCentered="1"/>
  <pageMargins left="0.39370078740157483" right="0.19685039370078741" top="1.1811023622047245" bottom="0.39370078740157483" header="0.19685039370078741" footer="0.19685039370078741"/>
  <pageSetup paperSize="9" scale="90" orientation="landscape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30"/>
  <sheetViews>
    <sheetView showGridLines="0" topLeftCell="A12" zoomScale="115" zoomScaleNormal="115" workbookViewId="0">
      <selection activeCell="B20" sqref="B20"/>
    </sheetView>
  </sheetViews>
  <sheetFormatPr defaultColWidth="3.28515625" defaultRowHeight="11.25" customHeight="1" x14ac:dyDescent="0.2"/>
  <cols>
    <col min="1" max="1" width="51" style="729" customWidth="1"/>
    <col min="2" max="2" width="10.85546875" style="729" customWidth="1"/>
    <col min="3" max="3" width="12.140625" style="729" customWidth="1"/>
    <col min="4" max="4" width="9" style="729" customWidth="1"/>
    <col min="5" max="5" width="10.42578125" style="729" customWidth="1"/>
    <col min="6" max="6" width="10" style="729" bestFit="1" customWidth="1"/>
    <col min="7" max="7" width="10.85546875" style="729" customWidth="1"/>
    <col min="8" max="8" width="11.7109375" style="729" customWidth="1"/>
    <col min="9" max="9" width="11.28515625" style="729" customWidth="1"/>
    <col min="10" max="10" width="9.140625" style="729" bestFit="1" customWidth="1"/>
    <col min="11" max="11" width="11.28515625" style="729" customWidth="1"/>
    <col min="12" max="12" width="10" style="729" bestFit="1" customWidth="1"/>
    <col min="13" max="13" width="12" style="490" customWidth="1"/>
    <col min="14" max="16384" width="3.28515625" style="490"/>
  </cols>
  <sheetData>
    <row r="1" spans="1:13" s="840" customFormat="1" ht="15.75" x14ac:dyDescent="0.25">
      <c r="A1" s="787" t="s">
        <v>461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</row>
    <row r="2" spans="1:13" ht="12.75" x14ac:dyDescent="0.2"/>
    <row r="3" spans="1:13" ht="12.75" x14ac:dyDescent="0.2">
      <c r="A3" s="1134" t="s">
        <v>1054</v>
      </c>
      <c r="B3" s="1134"/>
      <c r="C3" s="1134"/>
      <c r="D3" s="1134"/>
      <c r="E3" s="1134"/>
      <c r="F3" s="1134"/>
      <c r="G3" s="1134"/>
      <c r="H3" s="1134"/>
      <c r="I3" s="1134"/>
      <c r="J3" s="1134"/>
      <c r="K3" s="1134"/>
      <c r="L3" s="1134"/>
    </row>
    <row r="4" spans="1:13" ht="12.75" x14ac:dyDescent="0.2">
      <c r="A4" s="1014" t="s">
        <v>109</v>
      </c>
      <c r="B4" s="1014"/>
      <c r="C4" s="1014"/>
      <c r="D4" s="1014"/>
      <c r="E4" s="1014"/>
      <c r="F4" s="1014"/>
      <c r="G4" s="1014"/>
      <c r="H4" s="1014"/>
      <c r="I4" s="1014"/>
      <c r="J4" s="1014"/>
      <c r="K4" s="1014"/>
      <c r="L4" s="1014"/>
    </row>
    <row r="5" spans="1:13" ht="12.75" x14ac:dyDescent="0.2">
      <c r="A5" s="1013" t="s">
        <v>259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</row>
    <row r="6" spans="1:13" ht="12.75" x14ac:dyDescent="0.2">
      <c r="A6" s="1014" t="s">
        <v>111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</row>
    <row r="7" spans="1:13" ht="12.75" x14ac:dyDescent="0.2">
      <c r="A7" s="1134" t="s">
        <v>1057</v>
      </c>
      <c r="B7" s="1134"/>
      <c r="C7" s="1134"/>
      <c r="D7" s="1134"/>
      <c r="E7" s="1134"/>
      <c r="F7" s="1134"/>
      <c r="G7" s="1134"/>
      <c r="H7" s="1134"/>
      <c r="I7" s="1134"/>
      <c r="J7" s="1134"/>
      <c r="K7" s="1134"/>
      <c r="L7" s="1134"/>
    </row>
    <row r="8" spans="1:13" ht="12.75" x14ac:dyDescent="0.2">
      <c r="A8" s="718"/>
      <c r="B8" s="718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3" ht="12.75" x14ac:dyDescent="0.2">
      <c r="A9" s="727" t="s">
        <v>462</v>
      </c>
      <c r="B9" s="491"/>
      <c r="C9" s="490"/>
      <c r="D9" s="490"/>
      <c r="E9" s="490"/>
      <c r="F9" s="490"/>
      <c r="G9" s="490"/>
      <c r="H9" s="490"/>
      <c r="I9" s="490"/>
      <c r="J9" s="490"/>
      <c r="K9" s="490"/>
      <c r="L9" s="494"/>
      <c r="M9" s="494">
        <v>1</v>
      </c>
    </row>
    <row r="10" spans="1:13" ht="29.45" customHeight="1" x14ac:dyDescent="0.2">
      <c r="A10" s="1020" t="s">
        <v>261</v>
      </c>
      <c r="B10" s="1089" t="s">
        <v>705</v>
      </c>
      <c r="C10" s="1090"/>
      <c r="D10" s="1090"/>
      <c r="E10" s="1090"/>
      <c r="F10" s="1091"/>
      <c r="G10" s="1192" t="s">
        <v>422</v>
      </c>
      <c r="H10" s="1193"/>
      <c r="I10" s="1193"/>
      <c r="J10" s="1193"/>
      <c r="K10" s="1193"/>
      <c r="L10" s="1194"/>
      <c r="M10" s="1181" t="s">
        <v>698</v>
      </c>
    </row>
    <row r="11" spans="1:13" ht="12.75" x14ac:dyDescent="0.2">
      <c r="A11" s="1021"/>
      <c r="B11" s="1185" t="s">
        <v>260</v>
      </c>
      <c r="C11" s="1185"/>
      <c r="D11" s="1182" t="s">
        <v>263</v>
      </c>
      <c r="E11" s="1182" t="s">
        <v>262</v>
      </c>
      <c r="F11" s="1188" t="s">
        <v>660</v>
      </c>
      <c r="G11" s="1186" t="s">
        <v>260</v>
      </c>
      <c r="H11" s="1187"/>
      <c r="I11" s="1182" t="s">
        <v>661</v>
      </c>
      <c r="J11" s="1182" t="s">
        <v>263</v>
      </c>
      <c r="K11" s="841"/>
      <c r="L11" s="1188" t="s">
        <v>660</v>
      </c>
      <c r="M11" s="1179"/>
    </row>
    <row r="12" spans="1:13" ht="12.75" x14ac:dyDescent="0.2">
      <c r="A12" s="1021"/>
      <c r="B12" s="1181" t="s">
        <v>1024</v>
      </c>
      <c r="C12" s="1181" t="s">
        <v>1025</v>
      </c>
      <c r="D12" s="1183"/>
      <c r="E12" s="1183"/>
      <c r="F12" s="1189"/>
      <c r="G12" s="1181" t="s">
        <v>1024</v>
      </c>
      <c r="H12" s="1181" t="s">
        <v>1025</v>
      </c>
      <c r="I12" s="1183"/>
      <c r="J12" s="1183"/>
      <c r="K12" s="842"/>
      <c r="L12" s="1189"/>
      <c r="M12" s="1179"/>
    </row>
    <row r="13" spans="1:13" ht="12.75" x14ac:dyDescent="0.2">
      <c r="A13" s="1021"/>
      <c r="B13" s="1179"/>
      <c r="C13" s="1179"/>
      <c r="D13" s="1183"/>
      <c r="E13" s="1183"/>
      <c r="F13" s="1189"/>
      <c r="G13" s="1179"/>
      <c r="H13" s="1179"/>
      <c r="I13" s="1183"/>
      <c r="J13" s="1183"/>
      <c r="K13" s="843" t="s">
        <v>262</v>
      </c>
      <c r="L13" s="1189"/>
      <c r="M13" s="1179"/>
    </row>
    <row r="14" spans="1:13" ht="12.75" x14ac:dyDescent="0.2">
      <c r="A14" s="1021"/>
      <c r="B14" s="1179"/>
      <c r="C14" s="1190">
        <v>2015</v>
      </c>
      <c r="D14" s="1183"/>
      <c r="E14" s="1183"/>
      <c r="F14" s="1189"/>
      <c r="G14" s="1179"/>
      <c r="H14" s="1179">
        <f>+C14</f>
        <v>2015</v>
      </c>
      <c r="I14" s="1183"/>
      <c r="J14" s="1183"/>
      <c r="K14" s="842"/>
      <c r="L14" s="1189"/>
      <c r="M14" s="1179"/>
    </row>
    <row r="15" spans="1:13" s="846" customFormat="1" ht="12.75" x14ac:dyDescent="0.2">
      <c r="A15" s="1010"/>
      <c r="B15" s="1180"/>
      <c r="C15" s="1191"/>
      <c r="D15" s="1184"/>
      <c r="E15" s="1184"/>
      <c r="F15" s="844" t="s">
        <v>120</v>
      </c>
      <c r="G15" s="1180"/>
      <c r="H15" s="1180"/>
      <c r="I15" s="1184"/>
      <c r="J15" s="1184"/>
      <c r="K15" s="845"/>
      <c r="L15" s="844" t="s">
        <v>121</v>
      </c>
      <c r="M15" s="1180"/>
    </row>
    <row r="16" spans="1:13" ht="12.75" x14ac:dyDescent="0.2">
      <c r="A16" s="718" t="s">
        <v>105</v>
      </c>
      <c r="B16" s="847">
        <f>B18+B20+B22+B24</f>
        <v>833777.42</v>
      </c>
      <c r="C16" s="847">
        <f t="shared" ref="C16:M16" si="0">C18+C20+C22+C24</f>
        <v>108556.12</v>
      </c>
      <c r="D16" s="847">
        <f t="shared" si="0"/>
        <v>99821.1</v>
      </c>
      <c r="E16" s="847">
        <f t="shared" si="0"/>
        <v>0</v>
      </c>
      <c r="F16" s="847">
        <f t="shared" si="0"/>
        <v>935163.54</v>
      </c>
      <c r="G16" s="847">
        <f t="shared" si="0"/>
        <v>0</v>
      </c>
      <c r="H16" s="847">
        <f t="shared" si="0"/>
        <v>887207.99</v>
      </c>
      <c r="I16" s="847">
        <f t="shared" si="0"/>
        <v>110637.53</v>
      </c>
      <c r="J16" s="847">
        <f t="shared" si="0"/>
        <v>104137.53</v>
      </c>
      <c r="K16" s="847">
        <f t="shared" si="0"/>
        <v>0</v>
      </c>
      <c r="L16" s="847">
        <f t="shared" si="0"/>
        <v>836394.46</v>
      </c>
      <c r="M16" s="847">
        <f t="shared" si="0"/>
        <v>1771558</v>
      </c>
    </row>
    <row r="17" spans="1:13" ht="12.75" x14ac:dyDescent="0.2">
      <c r="A17" s="718"/>
      <c r="B17" s="848"/>
      <c r="C17" s="849"/>
      <c r="D17" s="849"/>
      <c r="E17" s="849"/>
      <c r="F17" s="849"/>
      <c r="G17" s="849"/>
      <c r="H17" s="849"/>
      <c r="I17" s="849"/>
      <c r="J17" s="849"/>
      <c r="K17" s="850"/>
      <c r="L17" s="850"/>
      <c r="M17" s="851"/>
    </row>
    <row r="18" spans="1:13" ht="12.75" x14ac:dyDescent="0.2">
      <c r="A18" s="718" t="s">
        <v>704</v>
      </c>
      <c r="B18" s="628" t="s">
        <v>1064</v>
      </c>
      <c r="C18" s="629">
        <v>108556.12</v>
      </c>
      <c r="D18" s="629">
        <v>99821.1</v>
      </c>
      <c r="E18" s="629">
        <v>0</v>
      </c>
      <c r="F18" s="629">
        <v>935163.54</v>
      </c>
      <c r="G18" s="629"/>
      <c r="H18" s="629">
        <v>887207.99</v>
      </c>
      <c r="I18" s="629">
        <v>110637.53</v>
      </c>
      <c r="J18" s="629">
        <v>104137.53</v>
      </c>
      <c r="K18" s="457">
        <v>0</v>
      </c>
      <c r="L18" s="457">
        <v>836394.46</v>
      </c>
      <c r="M18" s="847">
        <f>F18+L18</f>
        <v>1771558</v>
      </c>
    </row>
    <row r="19" spans="1:13" ht="12.75" x14ac:dyDescent="0.2">
      <c r="A19" s="718"/>
      <c r="B19" s="848"/>
      <c r="C19" s="849"/>
      <c r="D19" s="849"/>
      <c r="E19" s="849"/>
      <c r="F19" s="849"/>
      <c r="G19" s="849"/>
      <c r="H19" s="849"/>
      <c r="I19" s="849"/>
      <c r="J19" s="849"/>
      <c r="K19" s="850"/>
      <c r="L19" s="850"/>
      <c r="M19" s="851"/>
    </row>
    <row r="20" spans="1:13" ht="12.75" x14ac:dyDescent="0.2">
      <c r="A20" s="718" t="s">
        <v>706</v>
      </c>
      <c r="B20" s="628"/>
      <c r="C20" s="629"/>
      <c r="D20" s="629"/>
      <c r="E20" s="629"/>
      <c r="F20" s="629"/>
      <c r="G20" s="629"/>
      <c r="H20" s="629"/>
      <c r="I20" s="629"/>
      <c r="J20" s="629"/>
      <c r="K20" s="457"/>
      <c r="L20" s="457"/>
      <c r="M20" s="847">
        <f>F20+L20</f>
        <v>0</v>
      </c>
    </row>
    <row r="21" spans="1:13" ht="12.75" x14ac:dyDescent="0.2">
      <c r="A21" s="718"/>
      <c r="B21" s="852"/>
      <c r="C21" s="853"/>
      <c r="D21" s="854"/>
      <c r="E21" s="854"/>
      <c r="F21" s="853"/>
      <c r="G21" s="855"/>
      <c r="H21" s="855"/>
      <c r="I21" s="855"/>
      <c r="J21" s="855"/>
      <c r="K21" s="855"/>
      <c r="L21" s="855"/>
      <c r="M21" s="851"/>
    </row>
    <row r="22" spans="1:13" ht="12.75" x14ac:dyDescent="0.2">
      <c r="A22" s="718" t="s">
        <v>707</v>
      </c>
      <c r="B22" s="628"/>
      <c r="C22" s="629"/>
      <c r="D22" s="629"/>
      <c r="E22" s="629"/>
      <c r="F22" s="629"/>
      <c r="G22" s="629"/>
      <c r="H22" s="629"/>
      <c r="I22" s="629"/>
      <c r="J22" s="629"/>
      <c r="K22" s="457"/>
      <c r="L22" s="457"/>
      <c r="M22" s="847">
        <f>F22+L22</f>
        <v>0</v>
      </c>
    </row>
    <row r="23" spans="1:13" ht="12.75" x14ac:dyDescent="0.2">
      <c r="A23" s="718"/>
      <c r="B23" s="848"/>
      <c r="C23" s="849"/>
      <c r="D23" s="849"/>
      <c r="E23" s="849"/>
      <c r="F23" s="849"/>
      <c r="G23" s="849"/>
      <c r="H23" s="849"/>
      <c r="I23" s="849"/>
      <c r="J23" s="849"/>
      <c r="K23" s="850"/>
      <c r="L23" s="850"/>
      <c r="M23" s="851"/>
    </row>
    <row r="24" spans="1:13" ht="12.75" x14ac:dyDescent="0.2">
      <c r="A24" s="718" t="s">
        <v>277</v>
      </c>
      <c r="B24" s="628"/>
      <c r="C24" s="629"/>
      <c r="D24" s="629"/>
      <c r="E24" s="629"/>
      <c r="F24" s="629"/>
      <c r="G24" s="629"/>
      <c r="H24" s="629"/>
      <c r="I24" s="629"/>
      <c r="J24" s="629"/>
      <c r="K24" s="457"/>
      <c r="L24" s="457"/>
      <c r="M24" s="847">
        <f>F24+L24</f>
        <v>0</v>
      </c>
    </row>
    <row r="25" spans="1:13" ht="12.75" x14ac:dyDescent="0.2">
      <c r="A25" s="718"/>
      <c r="B25" s="848"/>
      <c r="C25" s="849"/>
      <c r="D25" s="849"/>
      <c r="E25" s="849"/>
      <c r="F25" s="849"/>
      <c r="G25" s="849"/>
      <c r="H25" s="849"/>
      <c r="I25" s="849"/>
      <c r="J25" s="849"/>
      <c r="K25" s="850"/>
      <c r="L25" s="850"/>
      <c r="M25" s="851"/>
    </row>
    <row r="26" spans="1:13" ht="12.75" x14ac:dyDescent="0.2">
      <c r="A26" s="718" t="s">
        <v>106</v>
      </c>
      <c r="B26" s="628"/>
      <c r="C26" s="629"/>
      <c r="D26" s="629"/>
      <c r="E26" s="629"/>
      <c r="F26" s="629"/>
      <c r="G26" s="629"/>
      <c r="H26" s="629"/>
      <c r="I26" s="629"/>
      <c r="J26" s="629"/>
      <c r="K26" s="457"/>
      <c r="L26" s="457"/>
      <c r="M26" s="847">
        <f>F26+L26</f>
        <v>0</v>
      </c>
    </row>
    <row r="27" spans="1:13" ht="12.75" x14ac:dyDescent="0.2">
      <c r="A27" s="490"/>
      <c r="B27" s="851"/>
      <c r="C27" s="849"/>
      <c r="D27" s="849"/>
      <c r="E27" s="849"/>
      <c r="F27" s="849"/>
      <c r="G27" s="849"/>
      <c r="H27" s="849"/>
      <c r="I27" s="849"/>
      <c r="J27" s="849"/>
      <c r="K27" s="850"/>
      <c r="L27" s="850"/>
      <c r="M27" s="851"/>
    </row>
    <row r="28" spans="1:13" ht="12.75" x14ac:dyDescent="0.2">
      <c r="A28" s="504" t="s">
        <v>266</v>
      </c>
      <c r="B28" s="856">
        <f>B16+B26</f>
        <v>833777.42</v>
      </c>
      <c r="C28" s="856">
        <f>C16+C26</f>
        <v>108556.12</v>
      </c>
      <c r="D28" s="856">
        <f>D16+D26</f>
        <v>99821.1</v>
      </c>
      <c r="E28" s="856">
        <f t="shared" ref="E28:M28" si="1">E16+E26</f>
        <v>0</v>
      </c>
      <c r="F28" s="856">
        <f t="shared" si="1"/>
        <v>935163.54</v>
      </c>
      <c r="G28" s="856">
        <f t="shared" si="1"/>
        <v>0</v>
      </c>
      <c r="H28" s="856">
        <f t="shared" si="1"/>
        <v>887207.99</v>
      </c>
      <c r="I28" s="856">
        <f t="shared" si="1"/>
        <v>110637.53</v>
      </c>
      <c r="J28" s="856">
        <f t="shared" si="1"/>
        <v>104137.53</v>
      </c>
      <c r="K28" s="856">
        <f t="shared" si="1"/>
        <v>0</v>
      </c>
      <c r="L28" s="856">
        <f t="shared" si="1"/>
        <v>836394.46</v>
      </c>
      <c r="M28" s="857">
        <f t="shared" si="1"/>
        <v>1771558</v>
      </c>
    </row>
    <row r="29" spans="1:13" ht="12.75" x14ac:dyDescent="0.2">
      <c r="A29" s="630" t="s">
        <v>1063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858"/>
    </row>
    <row r="30" spans="1:13" ht="11.25" customHeight="1" x14ac:dyDescent="0.2">
      <c r="A30" s="730"/>
    </row>
  </sheetData>
  <sheetProtection password="C236" sheet="1" formatColumns="0" selectLockedCells="1"/>
  <mergeCells count="23">
    <mergeCell ref="A3:L3"/>
    <mergeCell ref="A4:L4"/>
    <mergeCell ref="A5:L5"/>
    <mergeCell ref="A6:L6"/>
    <mergeCell ref="A7:L7"/>
    <mergeCell ref="B10:F10"/>
    <mergeCell ref="G10:L10"/>
    <mergeCell ref="M10:M15"/>
    <mergeCell ref="B11:C11"/>
    <mergeCell ref="G11:H11"/>
    <mergeCell ref="L11:L14"/>
    <mergeCell ref="G12:G15"/>
    <mergeCell ref="H12:H13"/>
    <mergeCell ref="C14:C15"/>
    <mergeCell ref="F11:F14"/>
    <mergeCell ref="E11:E15"/>
    <mergeCell ref="D11:D15"/>
    <mergeCell ref="H14:H15"/>
    <mergeCell ref="B12:B15"/>
    <mergeCell ref="C12:C13"/>
    <mergeCell ref="A10:A15"/>
    <mergeCell ref="J11:J15"/>
    <mergeCell ref="I11:I15"/>
  </mergeCells>
  <printOptions horizontalCentered="1"/>
  <pageMargins left="0.19685039370078741" right="0.27559055118110237" top="0.59055118110236227" bottom="0.39370078740157483" header="0" footer="0.19685039370078741"/>
  <pageSetup paperSize="9" orientation="landscape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6"/>
  <sheetViews>
    <sheetView showGridLines="0" topLeftCell="A166" zoomScaleNormal="100" workbookViewId="0">
      <selection activeCell="A179" sqref="A179:H179"/>
    </sheetView>
  </sheetViews>
  <sheetFormatPr defaultRowHeight="11.25" customHeight="1" x14ac:dyDescent="0.2"/>
  <cols>
    <col min="1" max="1" width="78.42578125" style="153" customWidth="1"/>
    <col min="2" max="7" width="13.7109375" style="153" customWidth="1"/>
    <col min="8" max="8" width="18.85546875" style="153" customWidth="1"/>
    <col min="9" max="9" width="21.140625" style="153" customWidth="1"/>
    <col min="10" max="10" width="14" style="153" customWidth="1"/>
    <col min="11" max="11" width="14.140625" style="153" customWidth="1"/>
    <col min="12" max="16384" width="9.140625" style="153"/>
  </cols>
  <sheetData>
    <row r="1" spans="1:9" s="138" customFormat="1" ht="15.75" x14ac:dyDescent="0.25">
      <c r="A1" s="1249" t="s">
        <v>844</v>
      </c>
      <c r="B1" s="1249"/>
      <c r="C1" s="1249"/>
      <c r="D1" s="1249"/>
      <c r="E1" s="1249"/>
      <c r="F1" s="1249"/>
    </row>
    <row r="2" spans="1:9" s="100" customFormat="1" ht="12.75" x14ac:dyDescent="0.2">
      <c r="A2" s="139"/>
      <c r="B2" s="139"/>
      <c r="C2" s="139"/>
      <c r="D2" s="139"/>
      <c r="E2" s="139"/>
      <c r="F2" s="139"/>
    </row>
    <row r="3" spans="1:9" s="100" customFormat="1" ht="12.75" x14ac:dyDescent="0.2">
      <c r="A3" s="1250" t="s">
        <v>1041</v>
      </c>
      <c r="B3" s="1250"/>
      <c r="C3" s="1250"/>
      <c r="D3" s="1250"/>
      <c r="E3" s="1250"/>
      <c r="F3" s="1250"/>
    </row>
    <row r="4" spans="1:9" s="100" customFormat="1" ht="12.75" x14ac:dyDescent="0.2">
      <c r="A4" s="1251" t="s">
        <v>109</v>
      </c>
      <c r="B4" s="1251"/>
      <c r="C4" s="1251"/>
      <c r="D4" s="1251"/>
      <c r="E4" s="1251"/>
      <c r="F4" s="1251"/>
    </row>
    <row r="5" spans="1:9" s="100" customFormat="1" ht="12.75" x14ac:dyDescent="0.2">
      <c r="A5" s="1252" t="s">
        <v>278</v>
      </c>
      <c r="B5" s="1252"/>
      <c r="C5" s="1252"/>
      <c r="D5" s="1252"/>
      <c r="E5" s="1252"/>
      <c r="F5" s="1252"/>
    </row>
    <row r="6" spans="1:9" s="100" customFormat="1" ht="12.75" x14ac:dyDescent="0.2">
      <c r="A6" s="1251" t="s">
        <v>111</v>
      </c>
      <c r="B6" s="1251"/>
      <c r="C6" s="1251"/>
      <c r="D6" s="1251"/>
      <c r="E6" s="1251"/>
      <c r="F6" s="1251"/>
    </row>
    <row r="7" spans="1:9" s="100" customFormat="1" ht="12.75" x14ac:dyDescent="0.2">
      <c r="A7" s="1253" t="s">
        <v>1057</v>
      </c>
      <c r="B7" s="1253"/>
      <c r="C7" s="1253"/>
      <c r="D7" s="1253"/>
      <c r="E7" s="1253"/>
      <c r="F7" s="1253"/>
    </row>
    <row r="8" spans="1:9" s="100" customFormat="1" ht="12.75" x14ac:dyDescent="0.2">
      <c r="A8" s="368"/>
      <c r="B8" s="368"/>
      <c r="C8" s="368"/>
      <c r="D8" s="368"/>
      <c r="E8" s="368"/>
      <c r="F8" s="368"/>
    </row>
    <row r="9" spans="1:9" s="100" customFormat="1" ht="12.75" x14ac:dyDescent="0.2">
      <c r="A9" s="100" t="s">
        <v>843</v>
      </c>
      <c r="B9" s="140"/>
      <c r="C9" s="140"/>
      <c r="D9" s="140"/>
      <c r="E9" s="140"/>
      <c r="F9" s="102"/>
      <c r="H9" s="102">
        <v>1</v>
      </c>
    </row>
    <row r="10" spans="1:9" s="100" customFormat="1" ht="12.75" x14ac:dyDescent="0.2">
      <c r="A10" s="1248" t="s">
        <v>203</v>
      </c>
      <c r="B10" s="1248"/>
      <c r="C10" s="1248"/>
      <c r="D10" s="1248"/>
      <c r="E10" s="1248"/>
      <c r="F10" s="1248"/>
      <c r="G10" s="1248"/>
      <c r="H10" s="1248"/>
    </row>
    <row r="11" spans="1:9" s="100" customFormat="1" ht="12.75" x14ac:dyDescent="0.2">
      <c r="A11" s="103"/>
      <c r="B11" s="1205" t="s">
        <v>657</v>
      </c>
      <c r="C11" s="1199"/>
      <c r="D11" s="1205" t="s">
        <v>287</v>
      </c>
      <c r="E11" s="1199"/>
      <c r="F11" s="1254" t="s">
        <v>113</v>
      </c>
      <c r="G11" s="1255"/>
      <c r="H11" s="1255"/>
    </row>
    <row r="12" spans="1:9" s="100" customFormat="1" ht="12.75" x14ac:dyDescent="0.2">
      <c r="A12" s="192" t="s">
        <v>426</v>
      </c>
      <c r="B12" s="1206"/>
      <c r="C12" s="1200"/>
      <c r="D12" s="1206"/>
      <c r="E12" s="1200"/>
      <c r="F12" s="1244" t="s">
        <v>119</v>
      </c>
      <c r="G12" s="1245"/>
      <c r="H12" s="210" t="s">
        <v>118</v>
      </c>
    </row>
    <row r="13" spans="1:9" s="100" customFormat="1" ht="12.75" x14ac:dyDescent="0.2">
      <c r="A13" s="106"/>
      <c r="B13" s="1207"/>
      <c r="C13" s="1201"/>
      <c r="D13" s="1242" t="s">
        <v>120</v>
      </c>
      <c r="E13" s="1243"/>
      <c r="F13" s="1242" t="s">
        <v>121</v>
      </c>
      <c r="G13" s="1243"/>
      <c r="H13" s="367" t="s">
        <v>204</v>
      </c>
    </row>
    <row r="14" spans="1:9" s="100" customFormat="1" ht="12.75" x14ac:dyDescent="0.2">
      <c r="A14" s="148" t="s">
        <v>205</v>
      </c>
      <c r="B14" s="1246">
        <f>B15+B21+B27+B33+B39</f>
        <v>401000</v>
      </c>
      <c r="C14" s="1247"/>
      <c r="D14" s="1246">
        <f>D15+D21+D27+D33+D39</f>
        <v>401000</v>
      </c>
      <c r="E14" s="1247"/>
      <c r="F14" s="1246">
        <f>F15+F21+F27+F33+F39</f>
        <v>271717.24</v>
      </c>
      <c r="G14" s="1247"/>
      <c r="H14" s="518">
        <f>IF(D14="",0,IF(D14=0,0,F14/D14))</f>
        <v>0.67759910224438902</v>
      </c>
      <c r="I14" s="142"/>
    </row>
    <row r="15" spans="1:9" s="100" customFormat="1" ht="12.75" x14ac:dyDescent="0.2">
      <c r="A15" s="204" t="s">
        <v>842</v>
      </c>
      <c r="B15" s="1197">
        <f>SUM(B16:C20)</f>
        <v>7000</v>
      </c>
      <c r="C15" s="1241"/>
      <c r="D15" s="1197">
        <f>SUM(D16:E20)</f>
        <v>7000</v>
      </c>
      <c r="E15" s="1241"/>
      <c r="F15" s="1197">
        <f>SUM(F16:G20)</f>
        <v>450</v>
      </c>
      <c r="G15" s="1241"/>
      <c r="H15" s="518">
        <f t="shared" ref="H15:H56" si="0">IF(D15="",0,IF(D15=0,0,F15/D15))</f>
        <v>6.4285714285714279E-2</v>
      </c>
    </row>
    <row r="16" spans="1:9" s="100" customFormat="1" ht="12.75" x14ac:dyDescent="0.2">
      <c r="A16" s="204" t="s">
        <v>841</v>
      </c>
      <c r="B16" s="1028">
        <v>5000</v>
      </c>
      <c r="C16" s="1029"/>
      <c r="D16" s="1028">
        <v>5000</v>
      </c>
      <c r="E16" s="1029"/>
      <c r="F16" s="1028">
        <v>450</v>
      </c>
      <c r="G16" s="1029"/>
      <c r="H16" s="518">
        <f t="shared" si="0"/>
        <v>0.09</v>
      </c>
    </row>
    <row r="17" spans="1:8" s="100" customFormat="1" ht="12.75" x14ac:dyDescent="0.2">
      <c r="A17" s="204" t="s">
        <v>840</v>
      </c>
      <c r="B17" s="1028"/>
      <c r="C17" s="1029"/>
      <c r="D17" s="1028"/>
      <c r="E17" s="1029"/>
      <c r="F17" s="1028"/>
      <c r="G17" s="1029"/>
      <c r="H17" s="518">
        <f t="shared" si="0"/>
        <v>0</v>
      </c>
    </row>
    <row r="18" spans="1:8" s="100" customFormat="1" ht="12.75" x14ac:dyDescent="0.2">
      <c r="A18" s="204" t="s">
        <v>839</v>
      </c>
      <c r="B18" s="1028">
        <v>2000</v>
      </c>
      <c r="C18" s="1029"/>
      <c r="D18" s="1028">
        <v>2000</v>
      </c>
      <c r="E18" s="1029"/>
      <c r="F18" s="1028"/>
      <c r="G18" s="1029"/>
      <c r="H18" s="518">
        <f t="shared" si="0"/>
        <v>0</v>
      </c>
    </row>
    <row r="19" spans="1:8" s="100" customFormat="1" ht="13.5" customHeight="1" x14ac:dyDescent="0.2">
      <c r="A19" s="204" t="s">
        <v>838</v>
      </c>
      <c r="B19" s="1028"/>
      <c r="C19" s="1029"/>
      <c r="D19" s="1028"/>
      <c r="E19" s="1029"/>
      <c r="F19" s="1028"/>
      <c r="G19" s="1029"/>
      <c r="H19" s="518">
        <f t="shared" si="0"/>
        <v>0</v>
      </c>
    </row>
    <row r="20" spans="1:8" s="100" customFormat="1" ht="12.75" x14ac:dyDescent="0.2">
      <c r="A20" s="204" t="s">
        <v>837</v>
      </c>
      <c r="B20" s="1028"/>
      <c r="C20" s="1029"/>
      <c r="D20" s="1028"/>
      <c r="E20" s="1029"/>
      <c r="F20" s="1028"/>
      <c r="G20" s="1029"/>
      <c r="H20" s="518">
        <f t="shared" si="0"/>
        <v>0</v>
      </c>
    </row>
    <row r="21" spans="1:8" s="100" customFormat="1" ht="12.75" x14ac:dyDescent="0.2">
      <c r="A21" s="204" t="s">
        <v>836</v>
      </c>
      <c r="B21" s="1197">
        <f>SUM(B22:C26)</f>
        <v>32000</v>
      </c>
      <c r="C21" s="1241"/>
      <c r="D21" s="1197">
        <f>SUM(D22:E26)</f>
        <v>32000</v>
      </c>
      <c r="E21" s="1241"/>
      <c r="F21" s="1197">
        <f>SUM(F22:G26)</f>
        <v>1860</v>
      </c>
      <c r="G21" s="1241"/>
      <c r="H21" s="518">
        <f t="shared" si="0"/>
        <v>5.8125000000000003E-2</v>
      </c>
    </row>
    <row r="22" spans="1:8" s="100" customFormat="1" ht="12.75" x14ac:dyDescent="0.2">
      <c r="A22" s="204" t="s">
        <v>835</v>
      </c>
      <c r="B22" s="1028">
        <v>30000</v>
      </c>
      <c r="C22" s="1029"/>
      <c r="D22" s="1028">
        <v>30000</v>
      </c>
      <c r="E22" s="1029"/>
      <c r="F22" s="1028">
        <v>1860</v>
      </c>
      <c r="G22" s="1029"/>
      <c r="H22" s="518">
        <f t="shared" si="0"/>
        <v>6.2E-2</v>
      </c>
    </row>
    <row r="23" spans="1:8" s="100" customFormat="1" ht="12.75" x14ac:dyDescent="0.2">
      <c r="A23" s="204" t="s">
        <v>834</v>
      </c>
      <c r="B23" s="1028"/>
      <c r="C23" s="1029"/>
      <c r="D23" s="1028"/>
      <c r="E23" s="1029"/>
      <c r="F23" s="1028"/>
      <c r="G23" s="1029"/>
      <c r="H23" s="518">
        <f t="shared" si="0"/>
        <v>0</v>
      </c>
    </row>
    <row r="24" spans="1:8" s="100" customFormat="1" ht="12.75" x14ac:dyDescent="0.2">
      <c r="A24" s="204" t="s">
        <v>833</v>
      </c>
      <c r="B24" s="1028">
        <v>2000</v>
      </c>
      <c r="C24" s="1029"/>
      <c r="D24" s="1028">
        <v>2000</v>
      </c>
      <c r="E24" s="1029"/>
      <c r="F24" s="1028">
        <v>0</v>
      </c>
      <c r="G24" s="1029"/>
      <c r="H24" s="518">
        <f t="shared" si="0"/>
        <v>0</v>
      </c>
    </row>
    <row r="25" spans="1:8" s="100" customFormat="1" ht="13.5" customHeight="1" x14ac:dyDescent="0.2">
      <c r="A25" s="204" t="s">
        <v>832</v>
      </c>
      <c r="B25" s="1028"/>
      <c r="C25" s="1029"/>
      <c r="D25" s="1028"/>
      <c r="E25" s="1029"/>
      <c r="F25" s="1028"/>
      <c r="G25" s="1029"/>
      <c r="H25" s="518">
        <f t="shared" si="0"/>
        <v>0</v>
      </c>
    </row>
    <row r="26" spans="1:8" s="100" customFormat="1" ht="12.75" x14ac:dyDescent="0.2">
      <c r="A26" s="204" t="s">
        <v>831</v>
      </c>
      <c r="B26" s="1028"/>
      <c r="C26" s="1029"/>
      <c r="D26" s="1028"/>
      <c r="E26" s="1029"/>
      <c r="F26" s="1028"/>
      <c r="G26" s="1029"/>
      <c r="H26" s="518">
        <f t="shared" si="0"/>
        <v>0</v>
      </c>
    </row>
    <row r="27" spans="1:8" s="100" customFormat="1" ht="12.75" x14ac:dyDescent="0.2">
      <c r="A27" s="204" t="s">
        <v>830</v>
      </c>
      <c r="B27" s="1197">
        <f>SUM(B28:C32)</f>
        <v>202000</v>
      </c>
      <c r="C27" s="1241"/>
      <c r="D27" s="1197">
        <f>SUM(D28:E32)</f>
        <v>202000</v>
      </c>
      <c r="E27" s="1241"/>
      <c r="F27" s="1197">
        <f>SUM(F28:G32)</f>
        <v>178849.85</v>
      </c>
      <c r="G27" s="1241"/>
      <c r="H27" s="518">
        <f t="shared" si="0"/>
        <v>0.88539529702970299</v>
      </c>
    </row>
    <row r="28" spans="1:8" s="100" customFormat="1" ht="12.75" x14ac:dyDescent="0.2">
      <c r="A28" s="204" t="s">
        <v>829</v>
      </c>
      <c r="B28" s="1028">
        <v>200000</v>
      </c>
      <c r="C28" s="1029"/>
      <c r="D28" s="1028">
        <v>200000</v>
      </c>
      <c r="E28" s="1029"/>
      <c r="F28" s="1028">
        <v>178849.85</v>
      </c>
      <c r="G28" s="1029"/>
      <c r="H28" s="518">
        <f t="shared" si="0"/>
        <v>0.89424925</v>
      </c>
    </row>
    <row r="29" spans="1:8" s="100" customFormat="1" ht="12.75" x14ac:dyDescent="0.2">
      <c r="A29" s="204" t="s">
        <v>828</v>
      </c>
      <c r="B29" s="1028"/>
      <c r="C29" s="1029"/>
      <c r="D29" s="1028"/>
      <c r="E29" s="1029"/>
      <c r="F29" s="1028"/>
      <c r="G29" s="1029"/>
      <c r="H29" s="518">
        <f t="shared" si="0"/>
        <v>0</v>
      </c>
    </row>
    <row r="30" spans="1:8" s="100" customFormat="1" ht="12.75" x14ac:dyDescent="0.2">
      <c r="A30" s="204" t="s">
        <v>827</v>
      </c>
      <c r="B30" s="1028">
        <v>2000</v>
      </c>
      <c r="C30" s="1029"/>
      <c r="D30" s="1028">
        <v>2000</v>
      </c>
      <c r="E30" s="1029"/>
      <c r="F30" s="1028">
        <v>0</v>
      </c>
      <c r="G30" s="1029"/>
      <c r="H30" s="518">
        <f t="shared" si="0"/>
        <v>0</v>
      </c>
    </row>
    <row r="31" spans="1:8" s="100" customFormat="1" ht="11.25" customHeight="1" x14ac:dyDescent="0.2">
      <c r="A31" s="204" t="s">
        <v>826</v>
      </c>
      <c r="B31" s="1028"/>
      <c r="C31" s="1029"/>
      <c r="D31" s="1028"/>
      <c r="E31" s="1029"/>
      <c r="F31" s="1028"/>
      <c r="G31" s="1029"/>
      <c r="H31" s="518">
        <f t="shared" si="0"/>
        <v>0</v>
      </c>
    </row>
    <row r="32" spans="1:8" s="100" customFormat="1" ht="12.75" x14ac:dyDescent="0.2">
      <c r="A32" s="204" t="s">
        <v>825</v>
      </c>
      <c r="B32" s="1028"/>
      <c r="C32" s="1029"/>
      <c r="D32" s="1028"/>
      <c r="E32" s="1029"/>
      <c r="F32" s="1028"/>
      <c r="G32" s="1029"/>
      <c r="H32" s="518">
        <f t="shared" si="0"/>
        <v>0</v>
      </c>
    </row>
    <row r="33" spans="1:58" s="100" customFormat="1" ht="12.75" x14ac:dyDescent="0.2">
      <c r="A33" s="148" t="s">
        <v>824</v>
      </c>
      <c r="B33" s="1197">
        <f>SUM(B34:C38)</f>
        <v>160000</v>
      </c>
      <c r="C33" s="1241"/>
      <c r="D33" s="1197">
        <f>SUM(D34:E38)</f>
        <v>160000</v>
      </c>
      <c r="E33" s="1241"/>
      <c r="F33" s="1197">
        <f>SUM(F34:G38)</f>
        <v>90557.39</v>
      </c>
      <c r="G33" s="1241"/>
      <c r="H33" s="518">
        <f t="shared" si="0"/>
        <v>0.56598368749999994</v>
      </c>
    </row>
    <row r="34" spans="1:58" s="100" customFormat="1" ht="12.75" x14ac:dyDescent="0.2">
      <c r="A34" s="204" t="s">
        <v>823</v>
      </c>
      <c r="B34" s="1028">
        <v>160000</v>
      </c>
      <c r="C34" s="1029"/>
      <c r="D34" s="1028">
        <v>160000</v>
      </c>
      <c r="E34" s="1029"/>
      <c r="F34" s="1028">
        <v>90557.39</v>
      </c>
      <c r="G34" s="1029"/>
      <c r="H34" s="518">
        <f t="shared" si="0"/>
        <v>0.56598368749999994</v>
      </c>
    </row>
    <row r="35" spans="1:58" s="100" customFormat="1" ht="12.75" x14ac:dyDescent="0.2">
      <c r="A35" s="204" t="s">
        <v>822</v>
      </c>
      <c r="B35" s="1028"/>
      <c r="C35" s="1029"/>
      <c r="D35" s="1028"/>
      <c r="E35" s="1029"/>
      <c r="F35" s="1028"/>
      <c r="G35" s="1029"/>
      <c r="H35" s="518">
        <f t="shared" si="0"/>
        <v>0</v>
      </c>
    </row>
    <row r="36" spans="1:58" s="100" customFormat="1" ht="12.75" x14ac:dyDescent="0.2">
      <c r="A36" s="204" t="s">
        <v>821</v>
      </c>
      <c r="B36" s="1028"/>
      <c r="C36" s="1029"/>
      <c r="D36" s="1028"/>
      <c r="E36" s="1029"/>
      <c r="F36" s="1028"/>
      <c r="G36" s="1029"/>
      <c r="H36" s="518">
        <f t="shared" si="0"/>
        <v>0</v>
      </c>
    </row>
    <row r="37" spans="1:58" s="100" customFormat="1" ht="14.25" customHeight="1" x14ac:dyDescent="0.2">
      <c r="A37" s="204" t="s">
        <v>820</v>
      </c>
      <c r="B37" s="1028"/>
      <c r="C37" s="1029"/>
      <c r="D37" s="1028"/>
      <c r="E37" s="1029"/>
      <c r="F37" s="1028"/>
      <c r="G37" s="1029"/>
      <c r="H37" s="518">
        <f t="shared" si="0"/>
        <v>0</v>
      </c>
    </row>
    <row r="38" spans="1:58" s="100" customFormat="1" ht="12.75" x14ac:dyDescent="0.2">
      <c r="A38" s="204" t="s">
        <v>427</v>
      </c>
      <c r="B38" s="1028"/>
      <c r="C38" s="1029"/>
      <c r="D38" s="1028"/>
      <c r="E38" s="1029"/>
      <c r="F38" s="1028"/>
      <c r="G38" s="1029"/>
      <c r="H38" s="518">
        <f t="shared" si="0"/>
        <v>0</v>
      </c>
    </row>
    <row r="39" spans="1:58" s="100" customFormat="1" ht="12.75" x14ac:dyDescent="0.2">
      <c r="A39" s="148" t="s">
        <v>819</v>
      </c>
      <c r="B39" s="1197">
        <f>SUM(B40:C44)</f>
        <v>0</v>
      </c>
      <c r="C39" s="1241"/>
      <c r="D39" s="1197">
        <f>SUM(D40:E44)</f>
        <v>0</v>
      </c>
      <c r="E39" s="1241"/>
      <c r="F39" s="1197">
        <f>SUM(F40:G44)</f>
        <v>0</v>
      </c>
      <c r="G39" s="1241"/>
      <c r="H39" s="518">
        <f t="shared" si="0"/>
        <v>0</v>
      </c>
    </row>
    <row r="40" spans="1:58" s="100" customFormat="1" ht="12.75" x14ac:dyDescent="0.2">
      <c r="A40" s="204" t="s">
        <v>818</v>
      </c>
      <c r="B40" s="1028"/>
      <c r="C40" s="1029"/>
      <c r="D40" s="1028"/>
      <c r="E40" s="1029"/>
      <c r="F40" s="1028"/>
      <c r="G40" s="1029"/>
      <c r="H40" s="518">
        <f t="shared" si="0"/>
        <v>0</v>
      </c>
    </row>
    <row r="41" spans="1:58" s="100" customFormat="1" ht="12.75" x14ac:dyDescent="0.2">
      <c r="A41" s="204" t="s">
        <v>817</v>
      </c>
      <c r="B41" s="1028"/>
      <c r="C41" s="1029"/>
      <c r="D41" s="1028"/>
      <c r="E41" s="1029"/>
      <c r="F41" s="1028"/>
      <c r="G41" s="1029"/>
      <c r="H41" s="518">
        <f t="shared" si="0"/>
        <v>0</v>
      </c>
    </row>
    <row r="42" spans="1:58" s="100" customFormat="1" ht="12.75" x14ac:dyDescent="0.2">
      <c r="A42" s="204" t="s">
        <v>816</v>
      </c>
      <c r="B42" s="1028"/>
      <c r="C42" s="1029"/>
      <c r="D42" s="1028"/>
      <c r="E42" s="1029"/>
      <c r="F42" s="1028"/>
      <c r="G42" s="1029"/>
      <c r="H42" s="518">
        <f t="shared" si="0"/>
        <v>0</v>
      </c>
    </row>
    <row r="43" spans="1:58" s="100" customFormat="1" ht="13.5" customHeight="1" x14ac:dyDescent="0.2">
      <c r="A43" s="204" t="s">
        <v>815</v>
      </c>
      <c r="B43" s="1028"/>
      <c r="C43" s="1029"/>
      <c r="D43" s="1028"/>
      <c r="E43" s="1029"/>
      <c r="F43" s="1028"/>
      <c r="G43" s="1029"/>
      <c r="H43" s="518">
        <f t="shared" si="0"/>
        <v>0</v>
      </c>
    </row>
    <row r="44" spans="1:58" s="100" customFormat="1" ht="12.75" x14ac:dyDescent="0.2">
      <c r="A44" s="204" t="s">
        <v>814</v>
      </c>
      <c r="B44" s="1028"/>
      <c r="C44" s="1029"/>
      <c r="D44" s="1028"/>
      <c r="E44" s="1029"/>
      <c r="F44" s="1028"/>
      <c r="G44" s="1029"/>
      <c r="H44" s="518">
        <f t="shared" si="0"/>
        <v>0</v>
      </c>
      <c r="BB44" s="100">
        <f>IF(B44&lt;0,B44,B44*-1)</f>
        <v>0</v>
      </c>
      <c r="BD44" s="100">
        <f>IF(D44&lt;0,D44,D44*-1)</f>
        <v>0</v>
      </c>
      <c r="BF44" s="100">
        <f>IF(F44&lt;0,F44,F44*-1)</f>
        <v>0</v>
      </c>
    </row>
    <row r="45" spans="1:58" s="100" customFormat="1" ht="12.75" x14ac:dyDescent="0.2">
      <c r="A45" s="148" t="s">
        <v>428</v>
      </c>
      <c r="B45" s="1246">
        <f>SUM(B46,B50:C55)</f>
        <v>8328000</v>
      </c>
      <c r="C45" s="1247"/>
      <c r="D45" s="1246">
        <f>SUM(D46,D50:E55)</f>
        <v>8328000</v>
      </c>
      <c r="E45" s="1247"/>
      <c r="F45" s="1246">
        <f>SUM(F46,F50:G55)</f>
        <v>2590303.9200000004</v>
      </c>
      <c r="G45" s="1247"/>
      <c r="H45" s="518">
        <f t="shared" si="0"/>
        <v>0.31103553314121041</v>
      </c>
      <c r="I45" s="101"/>
    </row>
    <row r="46" spans="1:58" s="100" customFormat="1" ht="12.75" x14ac:dyDescent="0.2">
      <c r="A46" s="148" t="s">
        <v>813</v>
      </c>
      <c r="B46" s="1197">
        <f>SUM(B47:B49)</f>
        <v>7000000</v>
      </c>
      <c r="C46" s="1241"/>
      <c r="D46" s="1197">
        <f>SUM(D47:D49)</f>
        <v>7000000</v>
      </c>
      <c r="E46" s="1241"/>
      <c r="F46" s="1197">
        <f>SUM(F47:F49)</f>
        <v>2082614.08</v>
      </c>
      <c r="G46" s="1241"/>
      <c r="H46" s="518">
        <f t="shared" si="0"/>
        <v>0.29751629714285716</v>
      </c>
    </row>
    <row r="47" spans="1:58" s="100" customFormat="1" ht="12.75" x14ac:dyDescent="0.2">
      <c r="A47" s="148" t="s">
        <v>812</v>
      </c>
      <c r="B47" s="1028">
        <v>7000000</v>
      </c>
      <c r="C47" s="1029"/>
      <c r="D47" s="1028">
        <v>7000000</v>
      </c>
      <c r="E47" s="1029"/>
      <c r="F47" s="1028">
        <v>2082614.08</v>
      </c>
      <c r="G47" s="1029"/>
      <c r="H47" s="518">
        <f t="shared" si="0"/>
        <v>0.29751629714285716</v>
      </c>
    </row>
    <row r="48" spans="1:58" s="100" customFormat="1" ht="12.75" x14ac:dyDescent="0.2">
      <c r="A48" s="148" t="s">
        <v>811</v>
      </c>
      <c r="B48" s="1028"/>
      <c r="C48" s="1029"/>
      <c r="D48" s="1028">
        <v>0</v>
      </c>
      <c r="E48" s="1029"/>
      <c r="F48" s="1028"/>
      <c r="G48" s="1029"/>
      <c r="H48" s="518">
        <f t="shared" si="0"/>
        <v>0</v>
      </c>
    </row>
    <row r="49" spans="1:9" s="100" customFormat="1" ht="12.75" x14ac:dyDescent="0.2">
      <c r="A49" s="148" t="s">
        <v>991</v>
      </c>
      <c r="B49" s="1028"/>
      <c r="C49" s="1029"/>
      <c r="D49" s="1028"/>
      <c r="E49" s="1029"/>
      <c r="F49" s="1028"/>
      <c r="G49" s="1029"/>
      <c r="H49" s="518">
        <f t="shared" si="0"/>
        <v>0</v>
      </c>
    </row>
    <row r="50" spans="1:9" s="100" customFormat="1" ht="12.75" x14ac:dyDescent="0.2">
      <c r="A50" s="148" t="s">
        <v>810</v>
      </c>
      <c r="B50" s="1028">
        <v>1200000</v>
      </c>
      <c r="C50" s="1029"/>
      <c r="D50" s="1028">
        <v>1200000</v>
      </c>
      <c r="E50" s="1029"/>
      <c r="F50" s="1028">
        <v>455096.93</v>
      </c>
      <c r="G50" s="1029"/>
      <c r="H50" s="518">
        <f t="shared" si="0"/>
        <v>0.37924744166666668</v>
      </c>
    </row>
    <row r="51" spans="1:9" s="100" customFormat="1" ht="12.75" x14ac:dyDescent="0.2">
      <c r="A51" s="148" t="s">
        <v>809</v>
      </c>
      <c r="B51" s="1028">
        <v>11000</v>
      </c>
      <c r="C51" s="1029"/>
      <c r="D51" s="1028">
        <v>11000</v>
      </c>
      <c r="E51" s="1029"/>
      <c r="F51" s="1028">
        <v>2851.96</v>
      </c>
      <c r="G51" s="1029"/>
      <c r="H51" s="518">
        <f t="shared" si="0"/>
        <v>0.25926909090909089</v>
      </c>
    </row>
    <row r="52" spans="1:9" s="100" customFormat="1" ht="12.75" x14ac:dyDescent="0.2">
      <c r="A52" s="148" t="s">
        <v>808</v>
      </c>
      <c r="B52" s="1028">
        <v>10000</v>
      </c>
      <c r="C52" s="1029"/>
      <c r="D52" s="1028">
        <v>10000</v>
      </c>
      <c r="E52" s="1029"/>
      <c r="F52" s="1028">
        <v>3961.52</v>
      </c>
      <c r="G52" s="1029"/>
      <c r="H52" s="518">
        <f t="shared" si="0"/>
        <v>0.396152</v>
      </c>
    </row>
    <row r="53" spans="1:9" s="100" customFormat="1" ht="12.75" x14ac:dyDescent="0.2">
      <c r="A53" s="148" t="s">
        <v>807</v>
      </c>
      <c r="B53" s="1028">
        <v>7000</v>
      </c>
      <c r="C53" s="1029"/>
      <c r="D53" s="1028">
        <v>7000</v>
      </c>
      <c r="E53" s="1029"/>
      <c r="F53" s="1028">
        <v>1297.44</v>
      </c>
      <c r="G53" s="1029"/>
      <c r="H53" s="518">
        <f>IF(D53="",0,IF(D53=0,0,F53/D53))</f>
        <v>0.18534857142857145</v>
      </c>
    </row>
    <row r="54" spans="1:9" s="100" customFormat="1" ht="12.75" x14ac:dyDescent="0.2">
      <c r="A54" s="148" t="s">
        <v>806</v>
      </c>
      <c r="B54" s="1028">
        <v>100000</v>
      </c>
      <c r="C54" s="1029"/>
      <c r="D54" s="1028">
        <v>100000</v>
      </c>
      <c r="E54" s="1029"/>
      <c r="F54" s="1028">
        <v>44481.99</v>
      </c>
      <c r="G54" s="1029"/>
      <c r="H54" s="518">
        <f t="shared" si="0"/>
        <v>0.44481989999999999</v>
      </c>
    </row>
    <row r="55" spans="1:9" s="100" customFormat="1" ht="12.75" x14ac:dyDescent="0.2">
      <c r="A55" s="148" t="s">
        <v>805</v>
      </c>
      <c r="B55" s="1028">
        <v>0</v>
      </c>
      <c r="C55" s="1029"/>
      <c r="D55" s="1028">
        <v>0</v>
      </c>
      <c r="E55" s="1029"/>
      <c r="F55" s="1028">
        <v>0</v>
      </c>
      <c r="G55" s="1029"/>
      <c r="H55" s="518">
        <f t="shared" si="0"/>
        <v>0</v>
      </c>
    </row>
    <row r="56" spans="1:9" s="100" customFormat="1" ht="12.75" x14ac:dyDescent="0.2">
      <c r="A56" s="201" t="s">
        <v>699</v>
      </c>
      <c r="B56" s="1235">
        <f>B14+B45</f>
        <v>8729000</v>
      </c>
      <c r="C56" s="1236"/>
      <c r="D56" s="1235">
        <f>D14+D45</f>
        <v>8729000</v>
      </c>
      <c r="E56" s="1236"/>
      <c r="F56" s="1235">
        <f>F14+F45</f>
        <v>2862021.16</v>
      </c>
      <c r="G56" s="1236"/>
      <c r="H56" s="519">
        <f t="shared" si="0"/>
        <v>0.32787503264978807</v>
      </c>
      <c r="I56" s="101"/>
    </row>
    <row r="57" spans="1:9" s="100" customFormat="1" ht="12.75" x14ac:dyDescent="0.2">
      <c r="A57" s="143"/>
      <c r="B57" s="1205" t="s">
        <v>657</v>
      </c>
      <c r="C57" s="1199"/>
      <c r="D57" s="1205" t="s">
        <v>287</v>
      </c>
      <c r="E57" s="1199"/>
      <c r="F57" s="1254" t="s">
        <v>113</v>
      </c>
      <c r="G57" s="1255"/>
      <c r="H57" s="1255"/>
    </row>
    <row r="58" spans="1:9" s="100" customFormat="1" ht="12.75" x14ac:dyDescent="0.2">
      <c r="A58" s="144" t="s">
        <v>804</v>
      </c>
      <c r="B58" s="1206"/>
      <c r="C58" s="1200"/>
      <c r="D58" s="1206"/>
      <c r="E58" s="1200"/>
      <c r="F58" s="1244" t="s">
        <v>119</v>
      </c>
      <c r="G58" s="1245"/>
      <c r="H58" s="210" t="s">
        <v>118</v>
      </c>
    </row>
    <row r="59" spans="1:9" s="100" customFormat="1" ht="12.75" x14ac:dyDescent="0.2">
      <c r="A59" s="106"/>
      <c r="B59" s="1207"/>
      <c r="C59" s="1201"/>
      <c r="D59" s="1242" t="s">
        <v>120</v>
      </c>
      <c r="E59" s="1243"/>
      <c r="F59" s="1242" t="s">
        <v>121</v>
      </c>
      <c r="G59" s="1243"/>
      <c r="H59" s="367" t="s">
        <v>204</v>
      </c>
    </row>
    <row r="60" spans="1:9" s="100" customFormat="1" ht="25.5" x14ac:dyDescent="0.2">
      <c r="A60" s="148" t="s">
        <v>803</v>
      </c>
      <c r="B60" s="1028"/>
      <c r="C60" s="1029"/>
      <c r="D60" s="1028"/>
      <c r="E60" s="1029"/>
      <c r="F60" s="1028"/>
      <c r="G60" s="1029"/>
      <c r="H60" s="518">
        <f t="shared" ref="H60:H73" si="1">IF(D60="",0,IF(D60=0,0,F60/D60))</f>
        <v>0</v>
      </c>
      <c r="I60" s="433"/>
    </row>
    <row r="61" spans="1:9" s="100" customFormat="1" ht="12.75" x14ac:dyDescent="0.2">
      <c r="A61" s="148" t="s">
        <v>802</v>
      </c>
      <c r="B61" s="1197">
        <f>SUM(B62:C67)</f>
        <v>810000</v>
      </c>
      <c r="C61" s="1241"/>
      <c r="D61" s="1197">
        <f>SUM(D62:E67)</f>
        <v>810000</v>
      </c>
      <c r="E61" s="1241"/>
      <c r="F61" s="1197">
        <f>SUM(F62:G67)</f>
        <v>146307.43200000003</v>
      </c>
      <c r="G61" s="1241"/>
      <c r="H61" s="518">
        <f t="shared" si="1"/>
        <v>0.1806264592592593</v>
      </c>
      <c r="I61" s="433"/>
    </row>
    <row r="62" spans="1:9" s="100" customFormat="1" ht="12.75" x14ac:dyDescent="0.2">
      <c r="A62" s="148" t="s">
        <v>801</v>
      </c>
      <c r="B62" s="1028">
        <v>110000</v>
      </c>
      <c r="C62" s="1029"/>
      <c r="D62" s="1028">
        <v>110000</v>
      </c>
      <c r="E62" s="1029"/>
      <c r="F62" s="1028">
        <v>41497.800000000003</v>
      </c>
      <c r="G62" s="1029"/>
      <c r="H62" s="518">
        <f t="shared" si="1"/>
        <v>0.3772527272727273</v>
      </c>
      <c r="I62" s="433"/>
    </row>
    <row r="63" spans="1:9" s="100" customFormat="1" ht="12.75" x14ac:dyDescent="0.2">
      <c r="A63" s="145" t="s">
        <v>800</v>
      </c>
      <c r="B63" s="1028">
        <v>20000</v>
      </c>
      <c r="C63" s="1029"/>
      <c r="D63" s="1028">
        <v>20000</v>
      </c>
      <c r="E63" s="1029"/>
      <c r="F63" s="1028">
        <v>0</v>
      </c>
      <c r="G63" s="1029"/>
      <c r="H63" s="518">
        <f t="shared" si="1"/>
        <v>0</v>
      </c>
      <c r="I63" s="433"/>
    </row>
    <row r="64" spans="1:9" s="100" customFormat="1" ht="12.75" x14ac:dyDescent="0.2">
      <c r="A64" s="145" t="s">
        <v>799</v>
      </c>
      <c r="B64" s="1028">
        <v>250000</v>
      </c>
      <c r="C64" s="1029"/>
      <c r="D64" s="1028">
        <v>250000</v>
      </c>
      <c r="E64" s="1029"/>
      <c r="F64" s="1028">
        <v>63268</v>
      </c>
      <c r="G64" s="1029"/>
      <c r="H64" s="518">
        <f t="shared" si="1"/>
        <v>0.25307200000000002</v>
      </c>
      <c r="I64" s="433"/>
    </row>
    <row r="65" spans="1:9" s="100" customFormat="1" ht="12.75" x14ac:dyDescent="0.2">
      <c r="A65" s="145" t="s">
        <v>798</v>
      </c>
      <c r="B65" s="1028">
        <v>100000</v>
      </c>
      <c r="C65" s="1029"/>
      <c r="D65" s="1028">
        <v>100000</v>
      </c>
      <c r="E65" s="1029"/>
      <c r="F65" s="1028">
        <v>18318.900000000001</v>
      </c>
      <c r="G65" s="1029"/>
      <c r="H65" s="518">
        <f t="shared" si="1"/>
        <v>0.18318900000000002</v>
      </c>
      <c r="I65" s="433"/>
    </row>
    <row r="66" spans="1:9" s="100" customFormat="1" ht="12.75" x14ac:dyDescent="0.2">
      <c r="A66" s="148" t="s">
        <v>980</v>
      </c>
      <c r="B66" s="1028">
        <v>300000</v>
      </c>
      <c r="C66" s="1029"/>
      <c r="D66" s="1028">
        <v>300000</v>
      </c>
      <c r="E66" s="1029"/>
      <c r="F66" s="1028">
        <v>14627.602000000001</v>
      </c>
      <c r="G66" s="1029"/>
      <c r="H66" s="518">
        <f t="shared" si="1"/>
        <v>4.8758673333333336E-2</v>
      </c>
      <c r="I66" s="433"/>
    </row>
    <row r="67" spans="1:9" s="100" customFormat="1" ht="12.75" x14ac:dyDescent="0.2">
      <c r="A67" s="148" t="s">
        <v>981</v>
      </c>
      <c r="B67" s="1028">
        <v>30000</v>
      </c>
      <c r="C67" s="1029"/>
      <c r="D67" s="1028">
        <v>30000</v>
      </c>
      <c r="E67" s="1029"/>
      <c r="F67" s="1028">
        <v>8595.1299999999992</v>
      </c>
      <c r="G67" s="1029"/>
      <c r="H67" s="518">
        <f t="shared" si="1"/>
        <v>0.28650433333333331</v>
      </c>
      <c r="I67" s="433"/>
    </row>
    <row r="68" spans="1:9" s="100" customFormat="1" ht="12.75" x14ac:dyDescent="0.2">
      <c r="A68" s="148" t="s">
        <v>797</v>
      </c>
      <c r="B68" s="1197">
        <f>B69+B70</f>
        <v>140000</v>
      </c>
      <c r="C68" s="1241"/>
      <c r="D68" s="1197">
        <f>D69+D70</f>
        <v>140000</v>
      </c>
      <c r="E68" s="1241"/>
      <c r="F68" s="1197">
        <f>F69+F70</f>
        <v>0</v>
      </c>
      <c r="G68" s="1241"/>
      <c r="H68" s="518">
        <f t="shared" si="1"/>
        <v>0</v>
      </c>
      <c r="I68" s="433"/>
    </row>
    <row r="69" spans="1:9" s="100" customFormat="1" ht="12.75" x14ac:dyDescent="0.2">
      <c r="A69" s="203" t="s">
        <v>796</v>
      </c>
      <c r="B69" s="1028">
        <v>140000</v>
      </c>
      <c r="C69" s="1029"/>
      <c r="D69" s="1028">
        <v>140000</v>
      </c>
      <c r="E69" s="1029"/>
      <c r="F69" s="1028">
        <v>0</v>
      </c>
      <c r="G69" s="1029"/>
      <c r="H69" s="518">
        <f t="shared" si="1"/>
        <v>0</v>
      </c>
    </row>
    <row r="70" spans="1:9" s="100" customFormat="1" ht="12.75" x14ac:dyDescent="0.2">
      <c r="A70" s="202" t="s">
        <v>795</v>
      </c>
      <c r="B70" s="1028">
        <v>0</v>
      </c>
      <c r="C70" s="1029"/>
      <c r="D70" s="1028">
        <v>0</v>
      </c>
      <c r="E70" s="1029"/>
      <c r="F70" s="1028">
        <v>0</v>
      </c>
      <c r="G70" s="1029"/>
      <c r="H70" s="518">
        <f t="shared" si="1"/>
        <v>0</v>
      </c>
    </row>
    <row r="71" spans="1:9" s="100" customFormat="1" ht="12.75" x14ac:dyDescent="0.2">
      <c r="A71" s="148" t="s">
        <v>794</v>
      </c>
      <c r="B71" s="1028">
        <v>0</v>
      </c>
      <c r="C71" s="1029"/>
      <c r="D71" s="1028">
        <v>0</v>
      </c>
      <c r="E71" s="1029"/>
      <c r="F71" s="1028">
        <v>0</v>
      </c>
      <c r="G71" s="1029"/>
      <c r="H71" s="518">
        <f t="shared" si="1"/>
        <v>0</v>
      </c>
    </row>
    <row r="72" spans="1:9" s="100" customFormat="1" ht="12.75" x14ac:dyDescent="0.2">
      <c r="A72" s="148" t="s">
        <v>793</v>
      </c>
      <c r="B72" s="1028">
        <v>142000</v>
      </c>
      <c r="C72" s="1029"/>
      <c r="D72" s="1028">
        <v>142000</v>
      </c>
      <c r="E72" s="1029"/>
      <c r="F72" s="1028">
        <v>11015.06</v>
      </c>
      <c r="G72" s="1029"/>
      <c r="H72" s="518">
        <f t="shared" si="1"/>
        <v>7.7570845070422528E-2</v>
      </c>
    </row>
    <row r="73" spans="1:9" s="100" customFormat="1" ht="15" customHeight="1" x14ac:dyDescent="0.2">
      <c r="A73" s="201" t="s">
        <v>792</v>
      </c>
      <c r="B73" s="1235">
        <f>SUM(B60,B61,B68,B71:C72)</f>
        <v>1092000</v>
      </c>
      <c r="C73" s="1236"/>
      <c r="D73" s="1235">
        <f>SUM(D60,D61,D68,D71:E72)</f>
        <v>1092000</v>
      </c>
      <c r="E73" s="1236"/>
      <c r="F73" s="1235">
        <f>SUM(F60,F61,F68,F71:G72)</f>
        <v>157322.49200000003</v>
      </c>
      <c r="G73" s="1236"/>
      <c r="H73" s="519">
        <f t="shared" si="1"/>
        <v>0.14406821611721615</v>
      </c>
      <c r="I73" s="101"/>
    </row>
    <row r="74" spans="1:9" s="100" customFormat="1" ht="12.75" x14ac:dyDescent="0.2">
      <c r="A74" s="1248" t="s">
        <v>206</v>
      </c>
      <c r="B74" s="1248"/>
      <c r="C74" s="1248"/>
      <c r="D74" s="1248"/>
      <c r="E74" s="1248"/>
      <c r="F74" s="1248"/>
      <c r="G74" s="1248"/>
      <c r="H74" s="1248"/>
    </row>
    <row r="75" spans="1:9" s="100" customFormat="1" ht="12.75" x14ac:dyDescent="0.2">
      <c r="A75" s="143"/>
      <c r="B75" s="1244" t="s">
        <v>112</v>
      </c>
      <c r="C75" s="1245"/>
      <c r="D75" s="1244" t="s">
        <v>112</v>
      </c>
      <c r="E75" s="1245"/>
      <c r="F75" s="1254" t="s">
        <v>113</v>
      </c>
      <c r="G75" s="1255"/>
      <c r="H75" s="1255"/>
    </row>
    <row r="76" spans="1:9" s="100" customFormat="1" ht="12.75" x14ac:dyDescent="0.2">
      <c r="A76" s="144" t="s">
        <v>207</v>
      </c>
      <c r="B76" s="1295" t="s">
        <v>115</v>
      </c>
      <c r="C76" s="1296"/>
      <c r="D76" s="1295" t="s">
        <v>116</v>
      </c>
      <c r="E76" s="1296"/>
      <c r="F76" s="1244" t="s">
        <v>119</v>
      </c>
      <c r="G76" s="1245"/>
      <c r="H76" s="210" t="s">
        <v>118</v>
      </c>
    </row>
    <row r="77" spans="1:9" s="100" customFormat="1" ht="12.75" x14ac:dyDescent="0.2">
      <c r="A77" s="104"/>
      <c r="B77" s="1242"/>
      <c r="C77" s="1243"/>
      <c r="D77" s="1242" t="s">
        <v>120</v>
      </c>
      <c r="E77" s="1243"/>
      <c r="F77" s="1242" t="s">
        <v>121</v>
      </c>
      <c r="G77" s="1243"/>
      <c r="H77" s="367" t="s">
        <v>204</v>
      </c>
    </row>
    <row r="78" spans="1:9" s="100" customFormat="1" ht="12.75" x14ac:dyDescent="0.2">
      <c r="A78" s="147" t="s">
        <v>791</v>
      </c>
      <c r="B78" s="1197">
        <f>SUM(B79:C84)</f>
        <v>1478000</v>
      </c>
      <c r="C78" s="1241"/>
      <c r="D78" s="1197">
        <f>SUM(D79:E84)</f>
        <v>1478000</v>
      </c>
      <c r="E78" s="1241"/>
      <c r="F78" s="1197">
        <f>SUM(F79:G84)</f>
        <v>508371.8</v>
      </c>
      <c r="G78" s="1241"/>
      <c r="H78" s="518">
        <f t="shared" ref="H78:H89" si="2">IF(D78="",0,IF(D78=0,0,F78/D78))</f>
        <v>0.34395926928281462</v>
      </c>
    </row>
    <row r="79" spans="1:9" s="100" customFormat="1" ht="12.75" x14ac:dyDescent="0.2">
      <c r="A79" s="148" t="s">
        <v>790</v>
      </c>
      <c r="B79" s="1028">
        <v>1200000</v>
      </c>
      <c r="C79" s="1029"/>
      <c r="D79" s="1028">
        <v>1200000</v>
      </c>
      <c r="E79" s="1029"/>
      <c r="F79" s="1028">
        <v>416522.71</v>
      </c>
      <c r="G79" s="1029"/>
      <c r="H79" s="518">
        <f t="shared" si="2"/>
        <v>0.34710225833333336</v>
      </c>
    </row>
    <row r="80" spans="1:9" s="100" customFormat="1" ht="12.75" x14ac:dyDescent="0.2">
      <c r="A80" s="148" t="s">
        <v>789</v>
      </c>
      <c r="B80" s="1028">
        <v>260000</v>
      </c>
      <c r="C80" s="1029"/>
      <c r="D80" s="1028">
        <v>260000</v>
      </c>
      <c r="E80" s="1029"/>
      <c r="F80" s="1028">
        <v>91019.28</v>
      </c>
      <c r="G80" s="1029"/>
      <c r="H80" s="518">
        <f t="shared" si="2"/>
        <v>0.35007415384615387</v>
      </c>
    </row>
    <row r="81" spans="1:12" s="100" customFormat="1" ht="12.75" x14ac:dyDescent="0.2">
      <c r="A81" s="148" t="s">
        <v>788</v>
      </c>
      <c r="B81" s="1028">
        <v>2000</v>
      </c>
      <c r="C81" s="1029"/>
      <c r="D81" s="1028">
        <v>2000</v>
      </c>
      <c r="E81" s="1029"/>
      <c r="F81" s="1028">
        <v>570.36</v>
      </c>
      <c r="G81" s="1029"/>
      <c r="H81" s="518">
        <f t="shared" si="2"/>
        <v>0.28517999999999999</v>
      </c>
    </row>
    <row r="82" spans="1:12" s="100" customFormat="1" ht="12.75" x14ac:dyDescent="0.2">
      <c r="A82" s="148" t="s">
        <v>787</v>
      </c>
      <c r="B82" s="1028">
        <v>2000</v>
      </c>
      <c r="C82" s="1029"/>
      <c r="D82" s="1028">
        <v>2000</v>
      </c>
      <c r="E82" s="1029"/>
      <c r="F82" s="1028">
        <v>0</v>
      </c>
      <c r="G82" s="1029"/>
      <c r="H82" s="518">
        <f t="shared" si="2"/>
        <v>0</v>
      </c>
    </row>
    <row r="83" spans="1:12" s="100" customFormat="1" ht="11.25" customHeight="1" x14ac:dyDescent="0.2">
      <c r="A83" s="148" t="s">
        <v>786</v>
      </c>
      <c r="B83" s="1028">
        <v>1500</v>
      </c>
      <c r="C83" s="1029"/>
      <c r="D83" s="1028">
        <v>1500</v>
      </c>
      <c r="E83" s="1029"/>
      <c r="F83" s="1028">
        <v>259.45</v>
      </c>
      <c r="G83" s="1029"/>
      <c r="H83" s="518">
        <f t="shared" si="2"/>
        <v>0.17296666666666666</v>
      </c>
    </row>
    <row r="84" spans="1:12" s="100" customFormat="1" ht="12.75" x14ac:dyDescent="0.2">
      <c r="A84" s="148" t="s">
        <v>785</v>
      </c>
      <c r="B84" s="1028">
        <v>12500</v>
      </c>
      <c r="C84" s="1029"/>
      <c r="D84" s="1028">
        <v>12500</v>
      </c>
      <c r="E84" s="1029"/>
      <c r="F84" s="1028">
        <v>0</v>
      </c>
      <c r="G84" s="1029"/>
      <c r="H84" s="518">
        <f t="shared" si="2"/>
        <v>0</v>
      </c>
    </row>
    <row r="85" spans="1:12" s="100" customFormat="1" ht="12.75" x14ac:dyDescent="0.2">
      <c r="A85" s="148" t="s">
        <v>784</v>
      </c>
      <c r="B85" s="1197">
        <f>SUM(B86:C88)</f>
        <v>7200000</v>
      </c>
      <c r="C85" s="1241"/>
      <c r="D85" s="1197">
        <f>SUM(D86:E88)</f>
        <v>7200000</v>
      </c>
      <c r="E85" s="1241"/>
      <c r="F85" s="1197">
        <f>SUM(F86:G88)</f>
        <v>2429047.34</v>
      </c>
      <c r="G85" s="1241"/>
      <c r="H85" s="518">
        <f t="shared" si="2"/>
        <v>0.33736768611111106</v>
      </c>
      <c r="I85" s="433"/>
    </row>
    <row r="86" spans="1:12" s="100" customFormat="1" ht="12.75" x14ac:dyDescent="0.2">
      <c r="A86" s="148" t="s">
        <v>783</v>
      </c>
      <c r="B86" s="1028">
        <v>3800000</v>
      </c>
      <c r="C86" s="1029"/>
      <c r="D86" s="1028">
        <v>3800000</v>
      </c>
      <c r="E86" s="1029"/>
      <c r="F86" s="1028">
        <v>1094886.2</v>
      </c>
      <c r="G86" s="1029"/>
      <c r="H86" s="518">
        <f t="shared" si="2"/>
        <v>0.28812794736842107</v>
      </c>
    </row>
    <row r="87" spans="1:12" s="100" customFormat="1" ht="12.75" x14ac:dyDescent="0.2">
      <c r="A87" s="148" t="s">
        <v>782</v>
      </c>
      <c r="B87" s="1028">
        <v>3340000</v>
      </c>
      <c r="C87" s="1029"/>
      <c r="D87" s="1028">
        <v>3340000</v>
      </c>
      <c r="E87" s="1029"/>
      <c r="F87" s="1028">
        <v>1324258.2</v>
      </c>
      <c r="G87" s="1029"/>
      <c r="H87" s="518">
        <f t="shared" si="2"/>
        <v>0.39648449101796407</v>
      </c>
    </row>
    <row r="88" spans="1:12" s="100" customFormat="1" ht="12.75" x14ac:dyDescent="0.2">
      <c r="A88" s="148" t="s">
        <v>781</v>
      </c>
      <c r="B88" s="1028">
        <v>60000</v>
      </c>
      <c r="C88" s="1029"/>
      <c r="D88" s="1028">
        <v>60000</v>
      </c>
      <c r="E88" s="1029"/>
      <c r="F88" s="1028">
        <v>9902.94</v>
      </c>
      <c r="G88" s="1029"/>
      <c r="H88" s="518">
        <f t="shared" si="2"/>
        <v>0.165049</v>
      </c>
    </row>
    <row r="89" spans="1:12" s="100" customFormat="1" ht="12.75" x14ac:dyDescent="0.2">
      <c r="A89" s="201" t="s">
        <v>780</v>
      </c>
      <c r="B89" s="1235">
        <f>B86-B78</f>
        <v>2322000</v>
      </c>
      <c r="C89" s="1236"/>
      <c r="D89" s="1235">
        <f>D86-D78</f>
        <v>2322000</v>
      </c>
      <c r="E89" s="1236"/>
      <c r="F89" s="1235">
        <f>F86-F78</f>
        <v>586514.39999999991</v>
      </c>
      <c r="G89" s="1236"/>
      <c r="H89" s="680">
        <f t="shared" si="2"/>
        <v>0.25259018087855295</v>
      </c>
    </row>
    <row r="90" spans="1:12" s="100" customFormat="1" ht="13.15" customHeight="1" x14ac:dyDescent="0.2">
      <c r="A90" s="1309" t="s">
        <v>779</v>
      </c>
      <c r="B90" s="1309"/>
      <c r="C90" s="1309"/>
      <c r="D90" s="1309"/>
      <c r="E90" s="1310"/>
      <c r="F90" s="1311">
        <f>IF(F89&gt;0,F89,0)</f>
        <v>586514.39999999991</v>
      </c>
      <c r="G90" s="1311"/>
      <c r="H90" s="1239"/>
      <c r="I90" s="208"/>
      <c r="J90" s="208"/>
      <c r="K90" s="208"/>
      <c r="L90" s="101"/>
    </row>
    <row r="91" spans="1:12" s="100" customFormat="1" ht="13.15" customHeight="1" x14ac:dyDescent="0.2">
      <c r="A91" s="1308" t="s">
        <v>778</v>
      </c>
      <c r="B91" s="1308"/>
      <c r="C91" s="1308"/>
      <c r="D91" s="1308"/>
      <c r="E91" s="1308"/>
      <c r="F91" s="1311">
        <f>IF(F89&lt;0,F89,0)</f>
        <v>0</v>
      </c>
      <c r="G91" s="1311"/>
      <c r="H91" s="1240"/>
      <c r="I91" s="209"/>
      <c r="J91" s="209"/>
      <c r="K91" s="209"/>
      <c r="L91" s="101"/>
    </row>
    <row r="92" spans="1:12" s="100" customFormat="1" ht="44.25" customHeight="1" x14ac:dyDescent="0.2">
      <c r="A92" s="1199" t="s">
        <v>208</v>
      </c>
      <c r="B92" s="1223" t="s">
        <v>845</v>
      </c>
      <c r="C92" s="1223" t="s">
        <v>289</v>
      </c>
      <c r="D92" s="1215" t="s">
        <v>176</v>
      </c>
      <c r="E92" s="1216"/>
      <c r="F92" s="1215" t="s">
        <v>177</v>
      </c>
      <c r="G92" s="1217"/>
      <c r="H92" s="1221" t="s">
        <v>709</v>
      </c>
      <c r="I92" s="207"/>
      <c r="J92" s="185"/>
      <c r="K92" s="184"/>
      <c r="L92" s="101"/>
    </row>
    <row r="93" spans="1:12" s="100" customFormat="1" ht="12.75" x14ac:dyDescent="0.2">
      <c r="A93" s="1200"/>
      <c r="B93" s="1224"/>
      <c r="C93" s="1224"/>
      <c r="D93" s="105" t="s">
        <v>119</v>
      </c>
      <c r="E93" s="141" t="s">
        <v>118</v>
      </c>
      <c r="F93" s="105" t="s">
        <v>119</v>
      </c>
      <c r="G93" s="210" t="s">
        <v>118</v>
      </c>
      <c r="H93" s="1222"/>
      <c r="I93" s="184"/>
      <c r="J93" s="184"/>
      <c r="K93" s="101"/>
      <c r="L93" s="101"/>
    </row>
    <row r="94" spans="1:12" s="100" customFormat="1" ht="12.75" x14ac:dyDescent="0.2">
      <c r="A94" s="1201"/>
      <c r="B94" s="1224"/>
      <c r="C94" s="684" t="s">
        <v>180</v>
      </c>
      <c r="D94" s="684" t="s">
        <v>181</v>
      </c>
      <c r="E94" s="144" t="s">
        <v>209</v>
      </c>
      <c r="F94" s="684" t="s">
        <v>182</v>
      </c>
      <c r="G94" s="144" t="s">
        <v>697</v>
      </c>
      <c r="H94" s="193" t="s">
        <v>445</v>
      </c>
      <c r="I94" s="184"/>
      <c r="J94" s="184"/>
      <c r="K94" s="184"/>
      <c r="L94" s="101"/>
    </row>
    <row r="95" spans="1:12" s="100" customFormat="1" ht="12.75" x14ac:dyDescent="0.2">
      <c r="A95" s="677" t="s">
        <v>777</v>
      </c>
      <c r="B95" s="687">
        <f>SUM(B96:B97)</f>
        <v>8896000</v>
      </c>
      <c r="C95" s="687">
        <f t="shared" ref="C95:H95" si="3">SUM(C96:C97)</f>
        <v>8641980</v>
      </c>
      <c r="D95" s="687">
        <f t="shared" si="3"/>
        <v>1650752.1099999999</v>
      </c>
      <c r="E95" s="682">
        <f>IF($C95="",0,IF($C95=0,0,D95/$C95))</f>
        <v>0.19101549760587272</v>
      </c>
      <c r="F95" s="687">
        <f t="shared" si="3"/>
        <v>1650752.1099999999</v>
      </c>
      <c r="G95" s="682">
        <f>IF($C95="",0,IF($C95=0,0,F95/$C95))</f>
        <v>0.19101549760587272</v>
      </c>
      <c r="H95" s="532">
        <f t="shared" si="3"/>
        <v>0</v>
      </c>
    </row>
    <row r="96" spans="1:12" s="100" customFormat="1" ht="12.75" x14ac:dyDescent="0.2">
      <c r="A96" s="137" t="s">
        <v>776</v>
      </c>
      <c r="B96" s="701">
        <v>775000</v>
      </c>
      <c r="C96" s="701">
        <v>731001</v>
      </c>
      <c r="D96" s="701">
        <v>165946.35999999999</v>
      </c>
      <c r="E96" s="681">
        <f t="shared" ref="E96:E101" si="4">IF($C96="",0,IF($C96=0,0,D96/$C96))</f>
        <v>0.22701249382695782</v>
      </c>
      <c r="F96" s="701">
        <v>165946.35999999999</v>
      </c>
      <c r="G96" s="681">
        <f t="shared" ref="G96:G101" si="5">IF($C96="",0,IF($C96=0,0,F96/$C96))</f>
        <v>0.22701249382695782</v>
      </c>
      <c r="H96" s="699">
        <v>0</v>
      </c>
    </row>
    <row r="97" spans="1:8" s="100" customFormat="1" ht="12.75" x14ac:dyDescent="0.2">
      <c r="A97" s="137" t="s">
        <v>775</v>
      </c>
      <c r="B97" s="701">
        <v>8121000</v>
      </c>
      <c r="C97" s="701">
        <v>7910979</v>
      </c>
      <c r="D97" s="701">
        <v>1484805.75</v>
      </c>
      <c r="E97" s="681">
        <f t="shared" si="4"/>
        <v>0.18768925438937456</v>
      </c>
      <c r="F97" s="701">
        <v>1484805.75</v>
      </c>
      <c r="G97" s="681">
        <f t="shared" si="5"/>
        <v>0.18768925438937456</v>
      </c>
      <c r="H97" s="699"/>
    </row>
    <row r="98" spans="1:8" s="100" customFormat="1" ht="12.75" x14ac:dyDescent="0.2">
      <c r="A98" s="137" t="s">
        <v>774</v>
      </c>
      <c r="B98" s="520">
        <f>SUM(B99:B100)</f>
        <v>7135000</v>
      </c>
      <c r="C98" s="520">
        <f>SUM(C99:C100)</f>
        <v>6880980</v>
      </c>
      <c r="D98" s="520">
        <f>SUM(D99:D100)</f>
        <v>1436515.45</v>
      </c>
      <c r="E98" s="681">
        <f t="shared" si="4"/>
        <v>0.20876611325712324</v>
      </c>
      <c r="F98" s="520">
        <f>SUM(F99:F100)</f>
        <v>1094945.45</v>
      </c>
      <c r="G98" s="681">
        <f t="shared" si="5"/>
        <v>0.15912638170725682</v>
      </c>
      <c r="H98" s="533">
        <f>SUM(H99:H100)</f>
        <v>341570</v>
      </c>
    </row>
    <row r="99" spans="1:8" s="100" customFormat="1" ht="12.75" x14ac:dyDescent="0.2">
      <c r="A99" s="137" t="s">
        <v>773</v>
      </c>
      <c r="B99" s="701">
        <v>452000</v>
      </c>
      <c r="C99" s="701">
        <v>408001</v>
      </c>
      <c r="D99" s="701">
        <v>69101.789999999994</v>
      </c>
      <c r="E99" s="681">
        <f t="shared" si="4"/>
        <v>0.16936671723843813</v>
      </c>
      <c r="F99" s="701">
        <v>69101.789999999994</v>
      </c>
      <c r="G99" s="681">
        <f t="shared" si="5"/>
        <v>0.16936671723843813</v>
      </c>
      <c r="H99" s="699">
        <v>0</v>
      </c>
    </row>
    <row r="100" spans="1:8" s="100" customFormat="1" ht="12.75" x14ac:dyDescent="0.2">
      <c r="A100" s="676" t="s">
        <v>772</v>
      </c>
      <c r="B100" s="702">
        <v>6683000</v>
      </c>
      <c r="C100" s="702">
        <v>6472979</v>
      </c>
      <c r="D100" s="702">
        <v>1367413.66</v>
      </c>
      <c r="E100" s="683">
        <f t="shared" si="4"/>
        <v>0.21124951278229079</v>
      </c>
      <c r="F100" s="702">
        <v>1025843.66</v>
      </c>
      <c r="G100" s="683">
        <f t="shared" si="5"/>
        <v>0.15848091890920704</v>
      </c>
      <c r="H100" s="700">
        <v>341570</v>
      </c>
    </row>
    <row r="101" spans="1:8" s="100" customFormat="1" ht="12.75" x14ac:dyDescent="0.2">
      <c r="A101" s="149" t="s">
        <v>771</v>
      </c>
      <c r="B101" s="685">
        <f>B95+B98</f>
        <v>16031000</v>
      </c>
      <c r="C101" s="685">
        <f t="shared" ref="C101:H101" si="6">C95+C98</f>
        <v>15522960</v>
      </c>
      <c r="D101" s="685">
        <f t="shared" si="6"/>
        <v>3087267.5599999996</v>
      </c>
      <c r="E101" s="420">
        <f t="shared" si="4"/>
        <v>0.19888394739147686</v>
      </c>
      <c r="F101" s="685">
        <f t="shared" si="6"/>
        <v>2745697.5599999996</v>
      </c>
      <c r="G101" s="420">
        <f t="shared" si="5"/>
        <v>0.17687976777624884</v>
      </c>
      <c r="H101" s="686">
        <f t="shared" si="6"/>
        <v>341570</v>
      </c>
    </row>
    <row r="102" spans="1:8" s="151" customFormat="1" ht="12.75" customHeight="1" x14ac:dyDescent="0.2">
      <c r="A102" s="1263" t="s">
        <v>667</v>
      </c>
      <c r="B102" s="1263"/>
      <c r="C102" s="1263"/>
      <c r="D102" s="1263"/>
      <c r="E102" s="1263"/>
      <c r="F102" s="1263"/>
      <c r="G102" s="1265" t="s">
        <v>257</v>
      </c>
      <c r="H102" s="1263"/>
    </row>
    <row r="103" spans="1:8" s="100" customFormat="1" ht="12.75" customHeight="1" x14ac:dyDescent="0.2">
      <c r="A103" s="1289" t="s">
        <v>770</v>
      </c>
      <c r="B103" s="1289"/>
      <c r="C103" s="1289"/>
      <c r="D103" s="266"/>
      <c r="E103" s="266"/>
      <c r="F103" s="276"/>
      <c r="G103" s="1237">
        <f>SUM(G104:G105)</f>
        <v>0</v>
      </c>
      <c r="H103" s="1238"/>
    </row>
    <row r="104" spans="1:8" s="100" customFormat="1" ht="12.75" x14ac:dyDescent="0.2">
      <c r="A104" s="205" t="s">
        <v>769</v>
      </c>
      <c r="B104" s="205"/>
      <c r="C104" s="205"/>
      <c r="D104" s="205"/>
      <c r="E104" s="205"/>
      <c r="F104" s="265"/>
      <c r="G104" s="1051">
        <v>0</v>
      </c>
      <c r="H104" s="1052"/>
    </row>
    <row r="105" spans="1:8" s="100" customFormat="1" ht="12.75" x14ac:dyDescent="0.2">
      <c r="A105" s="205" t="s">
        <v>768</v>
      </c>
      <c r="B105" s="205"/>
      <c r="C105" s="205"/>
      <c r="D105" s="205"/>
      <c r="E105" s="205"/>
      <c r="F105" s="265"/>
      <c r="G105" s="1051">
        <v>0</v>
      </c>
      <c r="H105" s="1052"/>
    </row>
    <row r="106" spans="1:8" s="100" customFormat="1" ht="12.75" customHeight="1" x14ac:dyDescent="0.2">
      <c r="A106" s="1226" t="s">
        <v>767</v>
      </c>
      <c r="B106" s="1226"/>
      <c r="C106" s="1226"/>
      <c r="D106" s="1226"/>
      <c r="E106" s="205"/>
      <c r="F106" s="265"/>
      <c r="G106" s="1271">
        <f>SUM(G107:G108)</f>
        <v>0</v>
      </c>
      <c r="H106" s="1272"/>
    </row>
    <row r="107" spans="1:8" s="100" customFormat="1" ht="12.75" x14ac:dyDescent="0.2">
      <c r="A107" s="205" t="s">
        <v>766</v>
      </c>
      <c r="B107" s="205"/>
      <c r="C107" s="205"/>
      <c r="D107" s="205"/>
      <c r="E107" s="205"/>
      <c r="F107" s="265"/>
      <c r="G107" s="1051"/>
      <c r="H107" s="1052"/>
    </row>
    <row r="108" spans="1:8" s="100" customFormat="1" ht="12.75" x14ac:dyDescent="0.2">
      <c r="A108" s="206" t="s">
        <v>765</v>
      </c>
      <c r="B108" s="206"/>
      <c r="C108" s="206"/>
      <c r="D108" s="206"/>
      <c r="E108" s="206"/>
      <c r="F108" s="267"/>
      <c r="G108" s="1051"/>
      <c r="H108" s="1052"/>
    </row>
    <row r="109" spans="1:8" s="100" customFormat="1" ht="12.75" customHeight="1" x14ac:dyDescent="0.2">
      <c r="A109" s="273" t="s">
        <v>764</v>
      </c>
      <c r="B109" s="273"/>
      <c r="C109" s="273"/>
      <c r="D109" s="273"/>
      <c r="E109" s="273"/>
      <c r="F109" s="274"/>
      <c r="G109" s="1293">
        <f>G103+G106</f>
        <v>0</v>
      </c>
      <c r="H109" s="1294"/>
    </row>
    <row r="110" spans="1:8" s="100" customFormat="1" ht="15.75" customHeight="1" x14ac:dyDescent="0.2">
      <c r="A110" s="1263" t="s">
        <v>668</v>
      </c>
      <c r="B110" s="1263"/>
      <c r="C110" s="1263"/>
      <c r="D110" s="1263"/>
      <c r="E110" s="1263"/>
      <c r="F110" s="1264"/>
      <c r="G110" s="1265" t="s">
        <v>257</v>
      </c>
      <c r="H110" s="1263"/>
    </row>
    <row r="111" spans="1:8" s="100" customFormat="1" ht="12.75" customHeight="1" x14ac:dyDescent="0.2">
      <c r="A111" s="268" t="s">
        <v>763</v>
      </c>
      <c r="B111" s="268"/>
      <c r="C111" s="268"/>
      <c r="D111" s="268"/>
      <c r="E111" s="268"/>
      <c r="F111" s="269"/>
      <c r="G111" s="1210">
        <f>F101-G109</f>
        <v>2745697.5599999996</v>
      </c>
      <c r="H111" s="1211"/>
    </row>
    <row r="112" spans="1:8" s="100" customFormat="1" ht="14.25" customHeight="1" x14ac:dyDescent="0.2">
      <c r="A112" s="270" t="s">
        <v>762</v>
      </c>
      <c r="B112" s="270"/>
      <c r="C112" s="270"/>
      <c r="D112" s="270"/>
      <c r="E112" s="270"/>
      <c r="F112" s="271"/>
      <c r="G112" s="1227">
        <f>IF(F$85="",0,IF(F$85=0,0,(F95-(G104+G107))/F$85))</f>
        <v>0.67958828254043002</v>
      </c>
      <c r="H112" s="1228"/>
    </row>
    <row r="113" spans="1:12" s="100" customFormat="1" ht="12.75" customHeight="1" x14ac:dyDescent="0.2">
      <c r="A113" s="270" t="s">
        <v>761</v>
      </c>
      <c r="B113" s="270"/>
      <c r="C113" s="270"/>
      <c r="D113" s="270"/>
      <c r="E113" s="270"/>
      <c r="F113" s="271"/>
      <c r="G113" s="1227">
        <f>IF(F$85="",0,IF(F$85=0,0,(F98-(G105+G108))/F$85))</f>
        <v>0.45077155639132171</v>
      </c>
      <c r="H113" s="1228"/>
    </row>
    <row r="114" spans="1:12" s="100" customFormat="1" ht="13.5" customHeight="1" x14ac:dyDescent="0.2">
      <c r="A114" s="1280" t="s">
        <v>760</v>
      </c>
      <c r="B114" s="1280"/>
      <c r="C114" s="1280"/>
      <c r="D114" s="1280"/>
      <c r="E114" s="1280"/>
      <c r="F114" s="1281"/>
      <c r="G114" s="1229">
        <f>IF(G112+G113=0,0,1-G112-G113)</f>
        <v>-0.13035983893175174</v>
      </c>
      <c r="H114" s="1230"/>
    </row>
    <row r="115" spans="1:12" s="200" customFormat="1" ht="16.5" customHeight="1" x14ac:dyDescent="0.2">
      <c r="A115" s="1263" t="s">
        <v>759</v>
      </c>
      <c r="B115" s="1263"/>
      <c r="C115" s="1263"/>
      <c r="D115" s="1263"/>
      <c r="E115" s="1263"/>
      <c r="F115" s="1264"/>
      <c r="G115" s="1265" t="s">
        <v>257</v>
      </c>
      <c r="H115" s="1263"/>
    </row>
    <row r="116" spans="1:12" s="100" customFormat="1" ht="18.75" customHeight="1" x14ac:dyDescent="0.2">
      <c r="A116" s="1301" t="s">
        <v>1012</v>
      </c>
      <c r="B116" s="1301"/>
      <c r="C116" s="1301"/>
      <c r="D116" s="1301"/>
      <c r="E116" s="1301"/>
      <c r="F116" s="1302"/>
      <c r="G116" s="1233"/>
      <c r="H116" s="1234"/>
    </row>
    <row r="117" spans="1:12" s="100" customFormat="1" ht="18.75" customHeight="1" x14ac:dyDescent="0.2">
      <c r="A117" s="1297" t="s">
        <v>1011</v>
      </c>
      <c r="B117" s="1297"/>
      <c r="C117" s="1297"/>
      <c r="D117" s="1297"/>
      <c r="E117" s="1297"/>
      <c r="F117" s="1298"/>
      <c r="G117" s="1231"/>
      <c r="H117" s="1232"/>
    </row>
    <row r="118" spans="1:12" s="100" customFormat="1" ht="12.75" x14ac:dyDescent="0.2">
      <c r="A118" s="1303" t="s">
        <v>758</v>
      </c>
      <c r="B118" s="1303"/>
      <c r="C118" s="1303"/>
      <c r="D118" s="1303"/>
      <c r="E118" s="1303"/>
      <c r="F118" s="1303"/>
      <c r="G118" s="1303"/>
      <c r="H118" s="1303"/>
    </row>
    <row r="119" spans="1:12" s="100" customFormat="1" ht="12.75" x14ac:dyDescent="0.2">
      <c r="A119" s="1202" t="s">
        <v>429</v>
      </c>
      <c r="B119" s="1205" t="s">
        <v>657</v>
      </c>
      <c r="C119" s="1199"/>
      <c r="D119" s="1205" t="s">
        <v>287</v>
      </c>
      <c r="E119" s="1199"/>
      <c r="F119" s="1254" t="s">
        <v>113</v>
      </c>
      <c r="G119" s="1255"/>
      <c r="H119" s="1255"/>
    </row>
    <row r="120" spans="1:12" s="100" customFormat="1" ht="12.75" x14ac:dyDescent="0.2">
      <c r="A120" s="1203"/>
      <c r="B120" s="1206"/>
      <c r="C120" s="1200"/>
      <c r="D120" s="1206"/>
      <c r="E120" s="1200"/>
      <c r="F120" s="1244" t="s">
        <v>119</v>
      </c>
      <c r="G120" s="1245"/>
      <c r="H120" s="210" t="s">
        <v>118</v>
      </c>
      <c r="I120" s="101"/>
      <c r="J120" s="101"/>
      <c r="K120" s="101"/>
      <c r="L120" s="101"/>
    </row>
    <row r="121" spans="1:12" s="100" customFormat="1" ht="12.75" x14ac:dyDescent="0.2">
      <c r="A121" s="1204"/>
      <c r="B121" s="1207"/>
      <c r="C121" s="1201"/>
      <c r="D121" s="1242" t="s">
        <v>120</v>
      </c>
      <c r="E121" s="1243"/>
      <c r="F121" s="1242" t="s">
        <v>121</v>
      </c>
      <c r="G121" s="1243"/>
      <c r="H121" s="367" t="s">
        <v>204</v>
      </c>
      <c r="I121" s="208"/>
      <c r="J121" s="208"/>
      <c r="K121" s="208"/>
      <c r="L121" s="101"/>
    </row>
    <row r="122" spans="1:12" s="100" customFormat="1" ht="15.75" x14ac:dyDescent="0.2">
      <c r="A122" s="859" t="s">
        <v>757</v>
      </c>
      <c r="B122" s="1278">
        <f>B56*0.25</f>
        <v>2182250</v>
      </c>
      <c r="C122" s="1279"/>
      <c r="D122" s="1278">
        <f>D56*0.25</f>
        <v>2182250</v>
      </c>
      <c r="E122" s="1279"/>
      <c r="F122" s="1278">
        <f>F56*0.25</f>
        <v>715505.29</v>
      </c>
      <c r="G122" s="1279"/>
      <c r="H122" s="539">
        <f>IF(D122="",0,IF(D122=0,0,F122/D122))</f>
        <v>0.32787503264978807</v>
      </c>
      <c r="I122" s="523"/>
      <c r="J122" s="209"/>
      <c r="K122" s="209"/>
      <c r="L122" s="101"/>
    </row>
    <row r="123" spans="1:12" s="100" customFormat="1" ht="44.85" customHeight="1" x14ac:dyDescent="0.2">
      <c r="A123" s="1199" t="s">
        <v>430</v>
      </c>
      <c r="B123" s="1223" t="s">
        <v>845</v>
      </c>
      <c r="C123" s="1223" t="s">
        <v>289</v>
      </c>
      <c r="D123" s="1215" t="s">
        <v>176</v>
      </c>
      <c r="E123" s="1216"/>
      <c r="F123" s="1215" t="s">
        <v>177</v>
      </c>
      <c r="G123" s="1217"/>
      <c r="H123" s="1221" t="s">
        <v>709</v>
      </c>
      <c r="I123" s="207"/>
      <c r="J123" s="185"/>
      <c r="K123" s="184"/>
      <c r="L123" s="101"/>
    </row>
    <row r="124" spans="1:12" s="100" customFormat="1" ht="12.75" x14ac:dyDescent="0.2">
      <c r="A124" s="1200"/>
      <c r="B124" s="1224"/>
      <c r="C124" s="1224"/>
      <c r="D124" s="105" t="s">
        <v>119</v>
      </c>
      <c r="E124" s="210" t="s">
        <v>118</v>
      </c>
      <c r="F124" s="105" t="s">
        <v>119</v>
      </c>
      <c r="G124" s="210" t="s">
        <v>118</v>
      </c>
      <c r="H124" s="1222"/>
      <c r="I124" s="184"/>
      <c r="J124" s="184"/>
      <c r="K124" s="101"/>
      <c r="L124" s="101"/>
    </row>
    <row r="125" spans="1:12" s="100" customFormat="1" ht="12.75" x14ac:dyDescent="0.2">
      <c r="A125" s="1201"/>
      <c r="B125" s="1225"/>
      <c r="C125" s="107" t="s">
        <v>180</v>
      </c>
      <c r="D125" s="107" t="s">
        <v>181</v>
      </c>
      <c r="E125" s="144" t="s">
        <v>209</v>
      </c>
      <c r="F125" s="107" t="s">
        <v>182</v>
      </c>
      <c r="G125" s="367" t="s">
        <v>697</v>
      </c>
      <c r="H125" s="193" t="s">
        <v>445</v>
      </c>
      <c r="I125" s="184"/>
      <c r="J125" s="184"/>
      <c r="K125" s="184"/>
      <c r="L125" s="101"/>
    </row>
    <row r="126" spans="1:12" s="100" customFormat="1" ht="12.75" x14ac:dyDescent="0.2">
      <c r="A126" s="147" t="s">
        <v>756</v>
      </c>
      <c r="B126" s="526">
        <f>B127+B130</f>
        <v>868969</v>
      </c>
      <c r="C126" s="526">
        <f t="shared" ref="C126:H126" si="7">C127+C130</f>
        <v>868969</v>
      </c>
      <c r="D126" s="528">
        <f t="shared" si="7"/>
        <v>235048.15</v>
      </c>
      <c r="E126" s="521">
        <f>IF($C126="",0,IF($C126=0,0,D126/$C126))</f>
        <v>0.27049083454070283</v>
      </c>
      <c r="F126" s="688">
        <f t="shared" si="7"/>
        <v>235048.15</v>
      </c>
      <c r="G126" s="521">
        <f>IF($C126="",0,IF($C126=0,0,F126/$C126))</f>
        <v>0.27049083454070283</v>
      </c>
      <c r="H126" s="528">
        <f t="shared" si="7"/>
        <v>0</v>
      </c>
      <c r="I126" s="101"/>
      <c r="J126" s="101"/>
      <c r="K126" s="101"/>
      <c r="L126" s="101"/>
    </row>
    <row r="127" spans="1:12" s="100" customFormat="1" ht="12.75" x14ac:dyDescent="0.2">
      <c r="A127" s="148" t="s">
        <v>755</v>
      </c>
      <c r="B127" s="524">
        <f>SUM(B128:B129)</f>
        <v>868969</v>
      </c>
      <c r="C127" s="524">
        <f>SUM(C128:C129)</f>
        <v>868969</v>
      </c>
      <c r="D127" s="525">
        <f>SUM(D128:D129)</f>
        <v>235048.15</v>
      </c>
      <c r="E127" s="420">
        <f t="shared" ref="E127:G140" si="8">IF($C127="",0,IF($C127=0,0,D127/$C127))</f>
        <v>0.27049083454070283</v>
      </c>
      <c r="F127" s="689">
        <f>SUM(F128:F129)</f>
        <v>235048.15</v>
      </c>
      <c r="G127" s="420">
        <f t="shared" si="8"/>
        <v>0.27049083454070283</v>
      </c>
      <c r="H127" s="525">
        <f>SUM(H128:H129)</f>
        <v>0</v>
      </c>
      <c r="I127" s="101"/>
      <c r="J127" s="101"/>
      <c r="K127" s="101"/>
      <c r="L127" s="101"/>
    </row>
    <row r="128" spans="1:12" s="100" customFormat="1" ht="12.75" x14ac:dyDescent="0.2">
      <c r="A128" s="148" t="s">
        <v>754</v>
      </c>
      <c r="B128" s="698">
        <v>350000</v>
      </c>
      <c r="C128" s="698">
        <v>350000</v>
      </c>
      <c r="D128" s="699">
        <v>235048.15</v>
      </c>
      <c r="E128" s="420">
        <f t="shared" si="8"/>
        <v>0.67156614285714289</v>
      </c>
      <c r="F128" s="703">
        <v>235048.15</v>
      </c>
      <c r="G128" s="420">
        <f t="shared" si="8"/>
        <v>0.67156614285714289</v>
      </c>
      <c r="H128" s="699">
        <v>0</v>
      </c>
    </row>
    <row r="129" spans="1:8" s="100" customFormat="1" ht="12.75" x14ac:dyDescent="0.2">
      <c r="A129" s="148" t="s">
        <v>753</v>
      </c>
      <c r="B129" s="698">
        <v>518969</v>
      </c>
      <c r="C129" s="698">
        <v>518969</v>
      </c>
      <c r="D129" s="699">
        <v>0</v>
      </c>
      <c r="E129" s="420">
        <f t="shared" si="8"/>
        <v>0</v>
      </c>
      <c r="F129" s="703">
        <v>0</v>
      </c>
      <c r="G129" s="420">
        <f t="shared" si="8"/>
        <v>0</v>
      </c>
      <c r="H129" s="699">
        <v>0</v>
      </c>
    </row>
    <row r="130" spans="1:8" s="100" customFormat="1" ht="12.75" x14ac:dyDescent="0.2">
      <c r="A130" s="148" t="s">
        <v>752</v>
      </c>
      <c r="B130" s="524">
        <f>SUM(B131:B132)</f>
        <v>0</v>
      </c>
      <c r="C130" s="524">
        <f>SUM(C131:C132)</f>
        <v>0</v>
      </c>
      <c r="D130" s="525">
        <f>SUM(D131:D132)</f>
        <v>0</v>
      </c>
      <c r="E130" s="420">
        <f t="shared" si="8"/>
        <v>0</v>
      </c>
      <c r="F130" s="689">
        <f>SUM(F131:F132)</f>
        <v>0</v>
      </c>
      <c r="G130" s="420">
        <f t="shared" si="8"/>
        <v>0</v>
      </c>
      <c r="H130" s="525">
        <f>SUM(H131:H132)</f>
        <v>0</v>
      </c>
    </row>
    <row r="131" spans="1:8" s="100" customFormat="1" ht="12.75" x14ac:dyDescent="0.2">
      <c r="A131" s="148" t="s">
        <v>751</v>
      </c>
      <c r="B131" s="698">
        <v>0</v>
      </c>
      <c r="C131" s="698">
        <v>0</v>
      </c>
      <c r="D131" s="699">
        <v>0</v>
      </c>
      <c r="E131" s="420">
        <f t="shared" si="8"/>
        <v>0</v>
      </c>
      <c r="F131" s="703">
        <v>0</v>
      </c>
      <c r="G131" s="420">
        <f t="shared" si="8"/>
        <v>0</v>
      </c>
      <c r="H131" s="699">
        <v>0</v>
      </c>
    </row>
    <row r="132" spans="1:8" s="100" customFormat="1" ht="12.75" x14ac:dyDescent="0.2">
      <c r="A132" s="148" t="s">
        <v>750</v>
      </c>
      <c r="B132" s="698">
        <v>0</v>
      </c>
      <c r="C132" s="698">
        <v>0</v>
      </c>
      <c r="D132" s="699">
        <v>0</v>
      </c>
      <c r="E132" s="420">
        <f t="shared" si="8"/>
        <v>0</v>
      </c>
      <c r="F132" s="703">
        <v>0</v>
      </c>
      <c r="G132" s="420">
        <f t="shared" si="8"/>
        <v>0</v>
      </c>
      <c r="H132" s="699">
        <v>0</v>
      </c>
    </row>
    <row r="133" spans="1:8" s="100" customFormat="1" ht="12.75" x14ac:dyDescent="0.2">
      <c r="A133" s="148" t="s">
        <v>749</v>
      </c>
      <c r="B133" s="524">
        <f>SUM(B134:B135)</f>
        <v>7528406</v>
      </c>
      <c r="C133" s="524">
        <f>SUM(C134:C135)</f>
        <v>7528406</v>
      </c>
      <c r="D133" s="525">
        <f>SUM(D134:D135)</f>
        <v>3424145.5</v>
      </c>
      <c r="E133" s="420">
        <f t="shared" si="8"/>
        <v>0.45483007956797228</v>
      </c>
      <c r="F133" s="689">
        <f>SUM(F134:F135)</f>
        <v>2639787.8699999996</v>
      </c>
      <c r="G133" s="420">
        <f t="shared" si="8"/>
        <v>0.35064366480766307</v>
      </c>
      <c r="H133" s="525">
        <f>SUM(H134:H135)</f>
        <v>784357.63</v>
      </c>
    </row>
    <row r="134" spans="1:8" s="100" customFormat="1" ht="12.75" x14ac:dyDescent="0.2">
      <c r="A134" s="148" t="s">
        <v>748</v>
      </c>
      <c r="B134" s="698">
        <v>5430000</v>
      </c>
      <c r="C134" s="698">
        <v>5430000</v>
      </c>
      <c r="D134" s="699">
        <v>3052219.41</v>
      </c>
      <c r="E134" s="420">
        <f t="shared" si="8"/>
        <v>0.56210302209944751</v>
      </c>
      <c r="F134" s="703">
        <v>2557048.7799999998</v>
      </c>
      <c r="G134" s="420">
        <f t="shared" si="8"/>
        <v>0.47091137753222834</v>
      </c>
      <c r="H134" s="699">
        <v>495170.63</v>
      </c>
    </row>
    <row r="135" spans="1:8" s="100" customFormat="1" ht="12.75" x14ac:dyDescent="0.2">
      <c r="A135" s="148" t="s">
        <v>747</v>
      </c>
      <c r="B135" s="698">
        <v>2098406</v>
      </c>
      <c r="C135" s="698">
        <v>2098406</v>
      </c>
      <c r="D135" s="699">
        <v>371926.09</v>
      </c>
      <c r="E135" s="420">
        <f t="shared" si="8"/>
        <v>0.17724219717252049</v>
      </c>
      <c r="F135" s="703">
        <v>82739.09</v>
      </c>
      <c r="G135" s="420">
        <f t="shared" si="8"/>
        <v>3.9429495531369999E-2</v>
      </c>
      <c r="H135" s="699">
        <v>289187</v>
      </c>
    </row>
    <row r="136" spans="1:8" s="100" customFormat="1" ht="12.75" x14ac:dyDescent="0.2">
      <c r="A136" s="148" t="s">
        <v>746</v>
      </c>
      <c r="B136" s="698"/>
      <c r="C136" s="698"/>
      <c r="D136" s="699"/>
      <c r="E136" s="420">
        <f t="shared" si="8"/>
        <v>0</v>
      </c>
      <c r="F136" s="703"/>
      <c r="G136" s="420">
        <f t="shared" si="8"/>
        <v>0</v>
      </c>
      <c r="H136" s="699"/>
    </row>
    <row r="137" spans="1:8" s="100" customFormat="1" ht="12.75" x14ac:dyDescent="0.2">
      <c r="A137" s="148" t="s">
        <v>745</v>
      </c>
      <c r="B137" s="698"/>
      <c r="C137" s="698"/>
      <c r="D137" s="699"/>
      <c r="E137" s="420">
        <f t="shared" si="8"/>
        <v>0</v>
      </c>
      <c r="F137" s="703"/>
      <c r="G137" s="420">
        <f t="shared" si="8"/>
        <v>0</v>
      </c>
      <c r="H137" s="699"/>
    </row>
    <row r="138" spans="1:8" s="100" customFormat="1" ht="12.75" x14ac:dyDescent="0.2">
      <c r="A138" s="148" t="s">
        <v>744</v>
      </c>
      <c r="B138" s="698"/>
      <c r="C138" s="698"/>
      <c r="D138" s="699"/>
      <c r="E138" s="420">
        <f t="shared" si="8"/>
        <v>0</v>
      </c>
      <c r="F138" s="703"/>
      <c r="G138" s="420">
        <f t="shared" si="8"/>
        <v>0</v>
      </c>
      <c r="H138" s="699"/>
    </row>
    <row r="139" spans="1:8" s="100" customFormat="1" ht="12.75" x14ac:dyDescent="0.2">
      <c r="A139" s="149" t="s">
        <v>743</v>
      </c>
      <c r="B139" s="698"/>
      <c r="C139" s="698"/>
      <c r="D139" s="699"/>
      <c r="E139" s="434">
        <f t="shared" si="8"/>
        <v>0</v>
      </c>
      <c r="F139" s="703"/>
      <c r="G139" s="434">
        <f t="shared" si="8"/>
        <v>0</v>
      </c>
      <c r="H139" s="699"/>
    </row>
    <row r="140" spans="1:8" s="100" customFormat="1" ht="12.75" x14ac:dyDescent="0.2">
      <c r="A140" s="149" t="s">
        <v>742</v>
      </c>
      <c r="B140" s="527">
        <f>SUM(B126,B133,B136:B139)</f>
        <v>8397375</v>
      </c>
      <c r="C140" s="527">
        <f>SUM(C126,C133,C136:C139)</f>
        <v>8397375</v>
      </c>
      <c r="D140" s="527">
        <f>SUM(D126,D133,D136:D139)</f>
        <v>3659193.65</v>
      </c>
      <c r="E140" s="522">
        <f t="shared" si="8"/>
        <v>0.43575446493695946</v>
      </c>
      <c r="F140" s="527">
        <f>SUM(F126,F133,F136:F139)</f>
        <v>2874836.0199999996</v>
      </c>
      <c r="G140" s="522">
        <f t="shared" si="8"/>
        <v>0.34234936751068035</v>
      </c>
      <c r="H140" s="529">
        <f>SUM(H126,H133,H136:H139)</f>
        <v>784357.63</v>
      </c>
    </row>
    <row r="141" spans="1:8" s="100" customFormat="1" ht="12.75" x14ac:dyDescent="0.2">
      <c r="A141" s="1218" t="s">
        <v>431</v>
      </c>
      <c r="B141" s="1218"/>
      <c r="C141" s="1218"/>
      <c r="D141" s="1218"/>
      <c r="E141" s="1218"/>
      <c r="F141" s="1202"/>
      <c r="G141" s="1290" t="s">
        <v>257</v>
      </c>
      <c r="H141" s="1218"/>
    </row>
    <row r="142" spans="1:8" s="100" customFormat="1" ht="12.75" x14ac:dyDescent="0.2">
      <c r="A142" s="1219"/>
      <c r="B142" s="1219"/>
      <c r="C142" s="1219"/>
      <c r="D142" s="1219"/>
      <c r="E142" s="1219"/>
      <c r="F142" s="1203"/>
      <c r="G142" s="1291"/>
      <c r="H142" s="1219"/>
    </row>
    <row r="143" spans="1:8" s="100" customFormat="1" ht="12.75" x14ac:dyDescent="0.2">
      <c r="A143" s="1220"/>
      <c r="B143" s="1220"/>
      <c r="C143" s="1220"/>
      <c r="D143" s="1220"/>
      <c r="E143" s="1220"/>
      <c r="F143" s="1204"/>
      <c r="G143" s="1292"/>
      <c r="H143" s="1220"/>
    </row>
    <row r="144" spans="1:8" s="100" customFormat="1" ht="12.75" x14ac:dyDescent="0.2">
      <c r="A144" s="266" t="s">
        <v>741</v>
      </c>
      <c r="B144" s="266"/>
      <c r="C144" s="266"/>
      <c r="D144" s="266"/>
      <c r="E144" s="266"/>
      <c r="F144" s="152"/>
      <c r="G144" s="1304">
        <f>F89</f>
        <v>586514.39999999991</v>
      </c>
      <c r="H144" s="1305"/>
    </row>
    <row r="145" spans="1:12" s="100" customFormat="1" ht="12.75" x14ac:dyDescent="0.2">
      <c r="A145" s="205" t="s">
        <v>740</v>
      </c>
      <c r="B145" s="205"/>
      <c r="C145" s="205"/>
      <c r="D145" s="205"/>
      <c r="E145" s="205"/>
      <c r="F145" s="152"/>
      <c r="G145" s="1028">
        <v>1324258.2</v>
      </c>
      <c r="H145" s="1167"/>
    </row>
    <row r="146" spans="1:12" s="100" customFormat="1" ht="12.75" customHeight="1" x14ac:dyDescent="0.2">
      <c r="A146" s="1226" t="s">
        <v>739</v>
      </c>
      <c r="B146" s="1226"/>
      <c r="C146" s="1226"/>
      <c r="D146" s="205"/>
      <c r="E146" s="205"/>
      <c r="F146" s="265"/>
      <c r="G146" s="1197">
        <f>F88</f>
        <v>9902.94</v>
      </c>
      <c r="H146" s="1198"/>
    </row>
    <row r="147" spans="1:12" s="100" customFormat="1" ht="12.75" customHeight="1" x14ac:dyDescent="0.2">
      <c r="A147" s="1267" t="s">
        <v>738</v>
      </c>
      <c r="B147" s="1267"/>
      <c r="C147" s="1267"/>
      <c r="D147" s="112"/>
      <c r="E147" s="112"/>
      <c r="F147" s="264"/>
      <c r="G147" s="1028"/>
      <c r="H147" s="1167"/>
    </row>
    <row r="148" spans="1:12" s="100" customFormat="1" ht="12.75" customHeight="1" x14ac:dyDescent="0.2">
      <c r="A148" s="1267" t="s">
        <v>737</v>
      </c>
      <c r="B148" s="1267"/>
      <c r="C148" s="1267"/>
      <c r="D148" s="112"/>
      <c r="E148" s="112"/>
      <c r="F148" s="264"/>
      <c r="G148" s="1028"/>
      <c r="H148" s="1167"/>
    </row>
    <row r="149" spans="1:12" s="100" customFormat="1" ht="12.75" customHeight="1" x14ac:dyDescent="0.2">
      <c r="A149" s="1268" t="s">
        <v>736</v>
      </c>
      <c r="B149" s="1268"/>
      <c r="C149" s="1268"/>
      <c r="D149" s="1268"/>
      <c r="E149" s="136"/>
      <c r="F149" s="272"/>
      <c r="G149" s="1028"/>
      <c r="H149" s="1167"/>
    </row>
    <row r="150" spans="1:12" s="100" customFormat="1" ht="12.75" customHeight="1" x14ac:dyDescent="0.2">
      <c r="A150" s="1277" t="s">
        <v>873</v>
      </c>
      <c r="B150" s="1277"/>
      <c r="C150" s="1277"/>
      <c r="D150" s="1277"/>
      <c r="E150" s="1277"/>
      <c r="F150" s="1277"/>
      <c r="G150" s="1028"/>
      <c r="H150" s="1167"/>
    </row>
    <row r="151" spans="1:12" s="100" customFormat="1" ht="15.75" customHeight="1" x14ac:dyDescent="0.2">
      <c r="A151" s="1212" t="s">
        <v>968</v>
      </c>
      <c r="B151" s="1212"/>
      <c r="C151" s="1212"/>
      <c r="D151" s="1212"/>
      <c r="E151" s="1212"/>
      <c r="F151" s="1213"/>
      <c r="G151" s="1208">
        <f>SUM(G144:H150)</f>
        <v>1920675.5399999998</v>
      </c>
      <c r="H151" s="1209"/>
      <c r="I151" s="101"/>
      <c r="J151" s="101"/>
      <c r="K151" s="101"/>
      <c r="L151" s="101"/>
    </row>
    <row r="152" spans="1:12" s="100" customFormat="1" ht="15.75" x14ac:dyDescent="0.2">
      <c r="A152" s="273" t="s">
        <v>967</v>
      </c>
      <c r="B152" s="273"/>
      <c r="C152" s="273"/>
      <c r="D152" s="273"/>
      <c r="E152" s="273"/>
      <c r="F152" s="274"/>
      <c r="G152" s="1208">
        <f>F126+F133-G151</f>
        <v>954160.47999999975</v>
      </c>
      <c r="H152" s="1209"/>
      <c r="I152" s="101"/>
      <c r="J152" s="101"/>
      <c r="K152" s="101"/>
      <c r="L152" s="101"/>
    </row>
    <row r="153" spans="1:12" s="262" customFormat="1" ht="16.899999999999999" customHeight="1" x14ac:dyDescent="0.2">
      <c r="A153" s="1299" t="s">
        <v>966</v>
      </c>
      <c r="B153" s="1299"/>
      <c r="C153" s="1299"/>
      <c r="D153" s="1299"/>
      <c r="E153" s="1299"/>
      <c r="F153" s="1300"/>
      <c r="G153" s="1306">
        <f>IF(F56="",0,IF(F56=0,0,(G152/F56)))</f>
        <v>0.33338694113638201</v>
      </c>
      <c r="H153" s="1307"/>
      <c r="I153" s="275"/>
      <c r="J153" s="275"/>
      <c r="K153" s="275"/>
      <c r="L153" s="263"/>
    </row>
    <row r="154" spans="1:12" s="100" customFormat="1" ht="12.75" x14ac:dyDescent="0.2">
      <c r="A154" s="1214" t="s">
        <v>432</v>
      </c>
      <c r="B154" s="1214"/>
      <c r="C154" s="1214"/>
      <c r="D154" s="1214"/>
      <c r="E154" s="1214"/>
      <c r="F154" s="1214"/>
      <c r="G154" s="1214"/>
      <c r="H154" s="1214"/>
      <c r="I154" s="209"/>
      <c r="J154" s="209"/>
      <c r="K154" s="209"/>
      <c r="L154" s="101"/>
    </row>
    <row r="155" spans="1:12" s="100" customFormat="1" ht="44.85" customHeight="1" x14ac:dyDescent="0.2">
      <c r="A155" s="1202" t="s">
        <v>735</v>
      </c>
      <c r="B155" s="1223" t="s">
        <v>845</v>
      </c>
      <c r="C155" s="1223" t="s">
        <v>289</v>
      </c>
      <c r="D155" s="1215" t="s">
        <v>176</v>
      </c>
      <c r="E155" s="1216"/>
      <c r="F155" s="1215" t="s">
        <v>177</v>
      </c>
      <c r="G155" s="1217"/>
      <c r="H155" s="1221" t="s">
        <v>709</v>
      </c>
      <c r="I155" s="207"/>
      <c r="J155" s="185"/>
      <c r="K155" s="184"/>
      <c r="L155" s="101"/>
    </row>
    <row r="156" spans="1:12" s="100" customFormat="1" ht="12.75" x14ac:dyDescent="0.2">
      <c r="A156" s="1203"/>
      <c r="B156" s="1224"/>
      <c r="C156" s="1224"/>
      <c r="D156" s="105" t="s">
        <v>119</v>
      </c>
      <c r="E156" s="210" t="s">
        <v>118</v>
      </c>
      <c r="F156" s="105" t="s">
        <v>119</v>
      </c>
      <c r="G156" s="210" t="s">
        <v>118</v>
      </c>
      <c r="H156" s="1222"/>
      <c r="I156" s="184"/>
      <c r="J156" s="184"/>
      <c r="K156" s="101"/>
      <c r="L156" s="101"/>
    </row>
    <row r="157" spans="1:12" s="100" customFormat="1" ht="12.75" x14ac:dyDescent="0.2">
      <c r="A157" s="1204"/>
      <c r="B157" s="1225"/>
      <c r="C157" s="107" t="s">
        <v>180</v>
      </c>
      <c r="D157" s="107" t="s">
        <v>181</v>
      </c>
      <c r="E157" s="367" t="s">
        <v>209</v>
      </c>
      <c r="F157" s="107" t="s">
        <v>182</v>
      </c>
      <c r="G157" s="367" t="s">
        <v>697</v>
      </c>
      <c r="H157" s="193" t="s">
        <v>445</v>
      </c>
      <c r="I157" s="184"/>
      <c r="J157" s="184"/>
      <c r="K157" s="184"/>
      <c r="L157" s="101"/>
    </row>
    <row r="158" spans="1:12" s="100" customFormat="1" ht="25.5" x14ac:dyDescent="0.2">
      <c r="A158" s="145" t="s">
        <v>734</v>
      </c>
      <c r="B158" s="509"/>
      <c r="C158" s="704"/>
      <c r="D158" s="509"/>
      <c r="E158" s="420">
        <f t="shared" ref="E158:E163" si="9">IF($C158="",0,IF($C158=0,0,D158/$C158))</f>
        <v>0</v>
      </c>
      <c r="F158" s="698"/>
      <c r="G158" s="420">
        <f t="shared" ref="G158:G163" si="10">IF($C158="",0,IF($C158=0,0,F158/$C158))</f>
        <v>0</v>
      </c>
      <c r="H158" s="706"/>
      <c r="I158" s="101"/>
      <c r="J158" s="101"/>
      <c r="K158" s="101"/>
      <c r="L158" s="101"/>
    </row>
    <row r="159" spans="1:12" s="100" customFormat="1" ht="14.25" customHeight="1" x14ac:dyDescent="0.2">
      <c r="A159" s="145" t="s">
        <v>733</v>
      </c>
      <c r="B159" s="705"/>
      <c r="C159" s="509"/>
      <c r="D159" s="509">
        <v>100508.54</v>
      </c>
      <c r="E159" s="420">
        <f t="shared" si="9"/>
        <v>0</v>
      </c>
      <c r="F159" s="698">
        <v>58642.6</v>
      </c>
      <c r="G159" s="420">
        <f t="shared" si="10"/>
        <v>0</v>
      </c>
      <c r="H159" s="508">
        <v>41865.94</v>
      </c>
    </row>
    <row r="160" spans="1:12" s="100" customFormat="1" ht="12.75" x14ac:dyDescent="0.2">
      <c r="A160" s="186" t="s">
        <v>732</v>
      </c>
      <c r="B160" s="508"/>
      <c r="C160" s="508"/>
      <c r="D160" s="508"/>
      <c r="E160" s="420">
        <f t="shared" si="9"/>
        <v>0</v>
      </c>
      <c r="F160" s="698"/>
      <c r="G160" s="420">
        <f t="shared" si="10"/>
        <v>0</v>
      </c>
      <c r="H160" s="508"/>
    </row>
    <row r="161" spans="1:8" s="100" customFormat="1" ht="12.75" customHeight="1" x14ac:dyDescent="0.2">
      <c r="A161" s="146" t="s">
        <v>731</v>
      </c>
      <c r="B161" s="705">
        <v>1341719</v>
      </c>
      <c r="C161" s="509">
        <v>1428719</v>
      </c>
      <c r="D161" s="509">
        <v>78850</v>
      </c>
      <c r="E161" s="420">
        <f t="shared" si="9"/>
        <v>5.5189298945418935E-2</v>
      </c>
      <c r="F161" s="698">
        <v>0</v>
      </c>
      <c r="G161" s="420">
        <f t="shared" si="10"/>
        <v>0</v>
      </c>
      <c r="H161" s="513">
        <v>78850</v>
      </c>
    </row>
    <row r="162" spans="1:8" s="100" customFormat="1" ht="25.9" customHeight="1" x14ac:dyDescent="0.2">
      <c r="A162" s="146" t="s">
        <v>970</v>
      </c>
      <c r="B162" s="414">
        <f>SUM(B158:B161)</f>
        <v>1341719</v>
      </c>
      <c r="C162" s="414">
        <f t="shared" ref="C162:H162" si="11">SUM(C158:C161)</f>
        <v>1428719</v>
      </c>
      <c r="D162" s="414">
        <f t="shared" si="11"/>
        <v>179358.53999999998</v>
      </c>
      <c r="E162" s="522">
        <f t="shared" si="9"/>
        <v>0.12553800992357489</v>
      </c>
      <c r="F162" s="414">
        <f t="shared" si="11"/>
        <v>58642.6</v>
      </c>
      <c r="G162" s="522">
        <f t="shared" si="10"/>
        <v>4.1045579991586867E-2</v>
      </c>
      <c r="H162" s="448">
        <f t="shared" si="11"/>
        <v>120715.94</v>
      </c>
    </row>
    <row r="163" spans="1:8" s="100" customFormat="1" ht="12.75" x14ac:dyDescent="0.2">
      <c r="A163" s="146" t="s">
        <v>971</v>
      </c>
      <c r="B163" s="531">
        <f>B140+B162</f>
        <v>9739094</v>
      </c>
      <c r="C163" s="531">
        <f t="shared" ref="C163:H163" si="12">C140+C162</f>
        <v>9826094</v>
      </c>
      <c r="D163" s="531">
        <f t="shared" si="12"/>
        <v>3838552.19</v>
      </c>
      <c r="E163" s="420">
        <f t="shared" si="9"/>
        <v>0.39064883665879852</v>
      </c>
      <c r="F163" s="531">
        <f t="shared" si="12"/>
        <v>2933478.6199999996</v>
      </c>
      <c r="G163" s="420">
        <f t="shared" si="10"/>
        <v>0.29853964556007706</v>
      </c>
      <c r="H163" s="517">
        <f t="shared" si="12"/>
        <v>905073.57000000007</v>
      </c>
    </row>
    <row r="164" spans="1:8" s="100" customFormat="1" ht="12.75" customHeight="1" x14ac:dyDescent="0.2">
      <c r="A164" s="1218" t="s">
        <v>210</v>
      </c>
      <c r="B164" s="1202"/>
      <c r="C164" s="1205" t="s">
        <v>211</v>
      </c>
      <c r="D164" s="1273"/>
      <c r="E164" s="1199"/>
      <c r="F164" s="1282" t="s">
        <v>1055</v>
      </c>
      <c r="G164" s="1283"/>
      <c r="H164" s="1283"/>
    </row>
    <row r="165" spans="1:8" s="100" customFormat="1" ht="12.75" x14ac:dyDescent="0.2">
      <c r="A165" s="1219"/>
      <c r="B165" s="1203"/>
      <c r="C165" s="1206"/>
      <c r="D165" s="1288"/>
      <c r="E165" s="1200"/>
      <c r="F165" s="1284"/>
      <c r="G165" s="1285"/>
      <c r="H165" s="1285"/>
    </row>
    <row r="166" spans="1:8" s="100" customFormat="1" ht="12.75" x14ac:dyDescent="0.2">
      <c r="A166" s="1220"/>
      <c r="B166" s="1204"/>
      <c r="C166" s="1207"/>
      <c r="D166" s="1274"/>
      <c r="E166" s="1201"/>
      <c r="F166" s="1286"/>
      <c r="G166" s="1287"/>
      <c r="H166" s="1287"/>
    </row>
    <row r="167" spans="1:8" s="100" customFormat="1" ht="12.75" x14ac:dyDescent="0.2">
      <c r="A167" s="1269" t="s">
        <v>730</v>
      </c>
      <c r="B167" s="1270"/>
      <c r="C167" s="1210">
        <f>SUM(C168:E169)</f>
        <v>0</v>
      </c>
      <c r="D167" s="1211"/>
      <c r="E167" s="1266"/>
      <c r="F167" s="1210">
        <f>SUM(F168:H169)</f>
        <v>0</v>
      </c>
      <c r="G167" s="1211"/>
      <c r="H167" s="1211"/>
    </row>
    <row r="168" spans="1:8" s="100" customFormat="1" ht="12.75" x14ac:dyDescent="0.2">
      <c r="A168" s="1256" t="s">
        <v>729</v>
      </c>
      <c r="B168" s="1257"/>
      <c r="C168" s="1028">
        <v>0</v>
      </c>
      <c r="D168" s="1167"/>
      <c r="E168" s="1029"/>
      <c r="F168" s="1028">
        <v>0</v>
      </c>
      <c r="G168" s="1167"/>
      <c r="H168" s="1167"/>
    </row>
    <row r="169" spans="1:8" s="100" customFormat="1" ht="12.75" x14ac:dyDescent="0.2">
      <c r="A169" s="1258" t="s">
        <v>728</v>
      </c>
      <c r="B169" s="1259"/>
      <c r="C169" s="1069">
        <v>0</v>
      </c>
      <c r="D169" s="1260"/>
      <c r="E169" s="1070"/>
      <c r="F169" s="1069">
        <v>0</v>
      </c>
      <c r="G169" s="1260"/>
      <c r="H169" s="1260"/>
    </row>
    <row r="170" spans="1:8" s="100" customFormat="1" ht="12.75" x14ac:dyDescent="0.2">
      <c r="A170" s="1275" t="s">
        <v>669</v>
      </c>
      <c r="B170" s="1275"/>
      <c r="C170" s="1275"/>
      <c r="D170" s="1275"/>
      <c r="E170" s="1275"/>
      <c r="F170" s="1275"/>
      <c r="G170" s="1205" t="s">
        <v>257</v>
      </c>
      <c r="H170" s="1273"/>
    </row>
    <row r="171" spans="1:8" s="100" customFormat="1" ht="25.5" customHeight="1" x14ac:dyDescent="0.2">
      <c r="A171" s="1276"/>
      <c r="B171" s="1276"/>
      <c r="C171" s="1276"/>
      <c r="D171" s="1276"/>
      <c r="E171" s="1276"/>
      <c r="F171" s="1276"/>
      <c r="G171" s="1207"/>
      <c r="H171" s="1274"/>
    </row>
    <row r="172" spans="1:8" s="100" customFormat="1" ht="15.75" x14ac:dyDescent="0.2">
      <c r="A172" s="530" t="s">
        <v>1056</v>
      </c>
      <c r="B172" s="266"/>
      <c r="C172" s="266"/>
      <c r="D172" s="266"/>
      <c r="E172" s="266"/>
      <c r="F172" s="276"/>
      <c r="G172" s="1195">
        <v>1972730.4</v>
      </c>
      <c r="H172" s="1196"/>
    </row>
    <row r="173" spans="1:8" s="100" customFormat="1" ht="12.75" x14ac:dyDescent="0.2">
      <c r="A173" s="205" t="s">
        <v>727</v>
      </c>
      <c r="B173" s="205"/>
      <c r="C173" s="205"/>
      <c r="D173" s="205"/>
      <c r="E173" s="205"/>
      <c r="F173" s="265"/>
      <c r="G173" s="1028">
        <v>2419144.4</v>
      </c>
      <c r="H173" s="1167"/>
    </row>
    <row r="174" spans="1:8" s="100" customFormat="1" ht="12.75" x14ac:dyDescent="0.2">
      <c r="A174" s="205" t="s">
        <v>726</v>
      </c>
      <c r="B174" s="205"/>
      <c r="C174" s="205"/>
      <c r="D174" s="205"/>
      <c r="E174" s="205"/>
      <c r="F174" s="265"/>
      <c r="G174" s="1197">
        <f>SUM(G175:H176)</f>
        <v>2784212.99</v>
      </c>
      <c r="H174" s="1198"/>
    </row>
    <row r="175" spans="1:8" s="100" customFormat="1" ht="12.75" x14ac:dyDescent="0.2">
      <c r="A175" s="205" t="s">
        <v>725</v>
      </c>
      <c r="B175" s="205"/>
      <c r="C175" s="205"/>
      <c r="D175" s="205"/>
      <c r="E175" s="205"/>
      <c r="F175" s="101"/>
      <c r="G175" s="1028">
        <v>2784212.99</v>
      </c>
      <c r="H175" s="1167"/>
    </row>
    <row r="176" spans="1:8" s="100" customFormat="1" ht="12.75" x14ac:dyDescent="0.2">
      <c r="A176" s="205" t="s">
        <v>724</v>
      </c>
      <c r="B176" s="205"/>
      <c r="C176" s="205"/>
      <c r="D176" s="205"/>
      <c r="E176" s="205"/>
      <c r="F176" s="265"/>
      <c r="G176" s="1028">
        <v>0</v>
      </c>
      <c r="H176" s="1167"/>
    </row>
    <row r="177" spans="1:8" s="100" customFormat="1" ht="12.75" x14ac:dyDescent="0.2">
      <c r="A177" s="205" t="s">
        <v>723</v>
      </c>
      <c r="B177" s="205"/>
      <c r="C177" s="205"/>
      <c r="D177" s="205"/>
      <c r="E177" s="205"/>
      <c r="F177" s="265"/>
      <c r="G177" s="1028">
        <v>9902.94</v>
      </c>
      <c r="H177" s="1167"/>
    </row>
    <row r="178" spans="1:8" s="100" customFormat="1" ht="12.75" x14ac:dyDescent="0.2">
      <c r="A178" s="273" t="s">
        <v>722</v>
      </c>
      <c r="B178" s="273"/>
      <c r="C178" s="273"/>
      <c r="D178" s="273"/>
      <c r="E178" s="273"/>
      <c r="F178" s="274"/>
      <c r="G178" s="900">
        <f>G172+G173-G174+G177</f>
        <v>1617564.7499999995</v>
      </c>
      <c r="H178" s="1262"/>
    </row>
    <row r="179" spans="1:8" s="100" customFormat="1" ht="12.75" x14ac:dyDescent="0.2">
      <c r="A179" s="1312" t="s">
        <v>1065</v>
      </c>
      <c r="B179" s="1312"/>
      <c r="C179" s="1312"/>
      <c r="D179" s="1312"/>
      <c r="E179" s="1312"/>
      <c r="F179" s="1312"/>
      <c r="G179" s="1312"/>
      <c r="H179" s="1312"/>
    </row>
    <row r="180" spans="1:8" s="100" customFormat="1" ht="12.75" customHeight="1" x14ac:dyDescent="0.2">
      <c r="A180" s="1313" t="s">
        <v>721</v>
      </c>
      <c r="B180" s="1313"/>
      <c r="C180" s="1313"/>
      <c r="D180" s="1313"/>
      <c r="E180" s="1313"/>
      <c r="F180" s="1313"/>
      <c r="G180" s="1313"/>
      <c r="H180" s="1313"/>
    </row>
    <row r="181" spans="1:8" s="100" customFormat="1" ht="24.95" customHeight="1" x14ac:dyDescent="0.2">
      <c r="A181" s="1261" t="s">
        <v>720</v>
      </c>
      <c r="B181" s="1261"/>
      <c r="C181" s="1261"/>
      <c r="D181" s="1261"/>
      <c r="E181" s="1261"/>
      <c r="F181" s="1261"/>
      <c r="G181" s="1261"/>
      <c r="H181" s="1261"/>
    </row>
    <row r="182" spans="1:8" s="100" customFormat="1" ht="12.75" customHeight="1" x14ac:dyDescent="0.2">
      <c r="A182" s="1314" t="s">
        <v>719</v>
      </c>
      <c r="B182" s="1314"/>
      <c r="C182" s="1314"/>
      <c r="D182" s="1314"/>
      <c r="E182" s="1314"/>
      <c r="F182" s="1314"/>
      <c r="G182" s="1314"/>
      <c r="H182" s="1314"/>
    </row>
    <row r="183" spans="1:8" s="100" customFormat="1" ht="12.75" customHeight="1" x14ac:dyDescent="0.2">
      <c r="A183" s="1261" t="s">
        <v>718</v>
      </c>
      <c r="B183" s="1261"/>
      <c r="C183" s="1261"/>
      <c r="D183" s="1261"/>
      <c r="E183" s="1261"/>
      <c r="F183" s="1261"/>
      <c r="G183" s="1261"/>
      <c r="H183" s="1261"/>
    </row>
    <row r="184" spans="1:8" s="100" customFormat="1" ht="12.75" customHeight="1" x14ac:dyDescent="0.2">
      <c r="A184" s="1314" t="s">
        <v>717</v>
      </c>
      <c r="B184" s="1314"/>
      <c r="C184" s="1314"/>
      <c r="D184" s="1314"/>
      <c r="E184" s="1314"/>
      <c r="F184" s="1314"/>
      <c r="G184" s="1314"/>
      <c r="H184" s="1314"/>
    </row>
    <row r="185" spans="1:8" ht="15.6" customHeight="1" x14ac:dyDescent="0.2">
      <c r="A185" s="1315" t="s">
        <v>964</v>
      </c>
      <c r="B185" s="1315"/>
      <c r="C185" s="1315"/>
      <c r="D185" s="1315"/>
      <c r="E185" s="1315"/>
      <c r="F185" s="1315"/>
      <c r="G185" s="1315"/>
      <c r="H185" s="1315"/>
    </row>
    <row r="186" spans="1:8" ht="16.5" customHeight="1" x14ac:dyDescent="0.2">
      <c r="A186" s="1315" t="s">
        <v>965</v>
      </c>
      <c r="B186" s="1315"/>
      <c r="C186" s="1315"/>
      <c r="D186" s="1315"/>
      <c r="E186" s="1315"/>
      <c r="F186" s="1315"/>
      <c r="G186" s="1315"/>
      <c r="H186" s="1315"/>
    </row>
  </sheetData>
  <sheetProtection password="C236" sheet="1" formatColumns="0" selectLockedCells="1"/>
  <mergeCells count="343">
    <mergeCell ref="A179:H179"/>
    <mergeCell ref="A180:H180"/>
    <mergeCell ref="A182:H182"/>
    <mergeCell ref="A183:H183"/>
    <mergeCell ref="A184:H184"/>
    <mergeCell ref="A186:H186"/>
    <mergeCell ref="A185:H185"/>
    <mergeCell ref="G149:H149"/>
    <mergeCell ref="G150:H150"/>
    <mergeCell ref="G153:H153"/>
    <mergeCell ref="G152:H152"/>
    <mergeCell ref="A91:E91"/>
    <mergeCell ref="A90:E90"/>
    <mergeCell ref="F90:G90"/>
    <mergeCell ref="F91:G91"/>
    <mergeCell ref="A92:A94"/>
    <mergeCell ref="H92:H93"/>
    <mergeCell ref="A116:F116"/>
    <mergeCell ref="A118:H118"/>
    <mergeCell ref="A147:C147"/>
    <mergeCell ref="B123:B125"/>
    <mergeCell ref="C123:C124"/>
    <mergeCell ref="H123:H124"/>
    <mergeCell ref="F119:H119"/>
    <mergeCell ref="D119:E120"/>
    <mergeCell ref="G145:H145"/>
    <mergeCell ref="G144:H144"/>
    <mergeCell ref="C155:C156"/>
    <mergeCell ref="F75:H75"/>
    <mergeCell ref="B76:C76"/>
    <mergeCell ref="D76:E76"/>
    <mergeCell ref="F76:G76"/>
    <mergeCell ref="A117:F117"/>
    <mergeCell ref="F120:G120"/>
    <mergeCell ref="A106:D106"/>
    <mergeCell ref="G115:H115"/>
    <mergeCell ref="A153:F153"/>
    <mergeCell ref="A114:F114"/>
    <mergeCell ref="C92:C93"/>
    <mergeCell ref="A110:F110"/>
    <mergeCell ref="F164:H166"/>
    <mergeCell ref="C164:E166"/>
    <mergeCell ref="A103:C103"/>
    <mergeCell ref="G141:H143"/>
    <mergeCell ref="G107:H107"/>
    <mergeCell ref="G108:H108"/>
    <mergeCell ref="G109:H109"/>
    <mergeCell ref="G170:H171"/>
    <mergeCell ref="A170:F171"/>
    <mergeCell ref="A150:F150"/>
    <mergeCell ref="C168:E168"/>
    <mergeCell ref="F121:G121"/>
    <mergeCell ref="F169:H169"/>
    <mergeCell ref="F122:G122"/>
    <mergeCell ref="D122:E122"/>
    <mergeCell ref="D121:E121"/>
    <mergeCell ref="B122:C122"/>
    <mergeCell ref="G173:H173"/>
    <mergeCell ref="A115:F115"/>
    <mergeCell ref="G102:H102"/>
    <mergeCell ref="A102:F102"/>
    <mergeCell ref="G110:H110"/>
    <mergeCell ref="C167:E167"/>
    <mergeCell ref="A148:C148"/>
    <mergeCell ref="A149:D149"/>
    <mergeCell ref="A167:B167"/>
    <mergeCell ref="G106:H106"/>
    <mergeCell ref="F11:H11"/>
    <mergeCell ref="F12:G12"/>
    <mergeCell ref="A168:B168"/>
    <mergeCell ref="A169:B169"/>
    <mergeCell ref="C169:E169"/>
    <mergeCell ref="A181:H181"/>
    <mergeCell ref="G176:H176"/>
    <mergeCell ref="G177:H177"/>
    <mergeCell ref="G178:H178"/>
    <mergeCell ref="F168:H168"/>
    <mergeCell ref="D17:E17"/>
    <mergeCell ref="F17:G17"/>
    <mergeCell ref="D13:E13"/>
    <mergeCell ref="F13:G13"/>
    <mergeCell ref="F59:G59"/>
    <mergeCell ref="F57:H57"/>
    <mergeCell ref="F58:G58"/>
    <mergeCell ref="F54:G54"/>
    <mergeCell ref="D59:E59"/>
    <mergeCell ref="A1:F1"/>
    <mergeCell ref="A3:F3"/>
    <mergeCell ref="A4:F4"/>
    <mergeCell ref="A5:F5"/>
    <mergeCell ref="A6:F6"/>
    <mergeCell ref="A7:F7"/>
    <mergeCell ref="A74:H74"/>
    <mergeCell ref="A10:H10"/>
    <mergeCell ref="B77:C77"/>
    <mergeCell ref="B15:C15"/>
    <mergeCell ref="D15:E15"/>
    <mergeCell ref="F15:G15"/>
    <mergeCell ref="B16:C16"/>
    <mergeCell ref="D16:E16"/>
    <mergeCell ref="F16:G16"/>
    <mergeCell ref="B17:C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D56:E56"/>
    <mergeCell ref="F56:G56"/>
    <mergeCell ref="B53:C53"/>
    <mergeCell ref="D53:E53"/>
    <mergeCell ref="F53:G53"/>
    <mergeCell ref="B54:C54"/>
    <mergeCell ref="D54:E54"/>
    <mergeCell ref="B14:C14"/>
    <mergeCell ref="D14:E14"/>
    <mergeCell ref="F14:G14"/>
    <mergeCell ref="B60:C60"/>
    <mergeCell ref="D60:E60"/>
    <mergeCell ref="F60:G60"/>
    <mergeCell ref="B55:C55"/>
    <mergeCell ref="D55:E55"/>
    <mergeCell ref="F55:G55"/>
    <mergeCell ref="B56:C56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8:C78"/>
    <mergeCell ref="D78:E78"/>
    <mergeCell ref="F78:G78"/>
    <mergeCell ref="D77:E77"/>
    <mergeCell ref="F77:G77"/>
    <mergeCell ref="B75:C75"/>
    <mergeCell ref="D75:E75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G103:H103"/>
    <mergeCell ref="G104:H104"/>
    <mergeCell ref="G105:H105"/>
    <mergeCell ref="D92:E92"/>
    <mergeCell ref="F92:G92"/>
    <mergeCell ref="B92:B94"/>
    <mergeCell ref="H90:H91"/>
    <mergeCell ref="G111:H111"/>
    <mergeCell ref="G112:H112"/>
    <mergeCell ref="G113:H113"/>
    <mergeCell ref="G114:H114"/>
    <mergeCell ref="G117:H117"/>
    <mergeCell ref="G116:H116"/>
    <mergeCell ref="G146:H146"/>
    <mergeCell ref="G147:H147"/>
    <mergeCell ref="G148:H148"/>
    <mergeCell ref="D123:E123"/>
    <mergeCell ref="F123:G123"/>
    <mergeCell ref="A141:F143"/>
    <mergeCell ref="A146:C146"/>
    <mergeCell ref="G151:H151"/>
    <mergeCell ref="F167:H167"/>
    <mergeCell ref="A151:F151"/>
    <mergeCell ref="A154:H154"/>
    <mergeCell ref="D155:E155"/>
    <mergeCell ref="F155:G155"/>
    <mergeCell ref="A164:B166"/>
    <mergeCell ref="A155:A157"/>
    <mergeCell ref="H155:H156"/>
    <mergeCell ref="B155:B157"/>
    <mergeCell ref="G172:H172"/>
    <mergeCell ref="G174:H174"/>
    <mergeCell ref="G175:H175"/>
    <mergeCell ref="A123:A125"/>
    <mergeCell ref="A119:A121"/>
    <mergeCell ref="B11:C13"/>
    <mergeCell ref="D11:E12"/>
    <mergeCell ref="B57:C59"/>
    <mergeCell ref="D57:E58"/>
    <mergeCell ref="B119:C121"/>
  </mergeCells>
  <printOptions horizontalCentered="1"/>
  <pageMargins left="0.39370078740157483" right="0.19685039370078741" top="0.59055118110236227" bottom="0.19685039370078741" header="0.11811023622047245" footer="0.11811023622047245"/>
  <pageSetup paperSize="9" scale="75" orientation="landscape" r:id="rId1"/>
  <headerFooter alignWithMargins="0"/>
  <rowBreaks count="3" manualBreakCount="3">
    <brk id="56" max="16383" man="1"/>
    <brk id="109" max="16383" man="1"/>
    <brk id="1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10" zoomScaleNormal="100" workbookViewId="0">
      <selection activeCell="A2" sqref="A2:E2"/>
    </sheetView>
  </sheetViews>
  <sheetFormatPr defaultRowHeight="12.75" x14ac:dyDescent="0.2"/>
  <cols>
    <col min="1" max="1" width="78.5703125" style="282" customWidth="1"/>
    <col min="2" max="2" width="25.7109375" style="282" customWidth="1"/>
    <col min="3" max="6" width="12.7109375" style="282" customWidth="1"/>
    <col min="7" max="7" width="18.85546875" style="282" customWidth="1"/>
    <col min="8" max="8" width="21.140625" style="282" customWidth="1"/>
    <col min="9" max="9" width="9.140625" style="282"/>
    <col min="10" max="10" width="12.85546875" style="282" customWidth="1"/>
    <col min="11" max="11" width="21.140625" style="282" customWidth="1"/>
    <col min="12" max="12" width="14" style="282" customWidth="1"/>
    <col min="13" max="16384" width="9.140625" style="282"/>
  </cols>
  <sheetData>
    <row r="1" spans="1:16" ht="15.75" customHeight="1" x14ac:dyDescent="0.2">
      <c r="A1" s="1330" t="s">
        <v>487</v>
      </c>
      <c r="B1" s="1330"/>
      <c r="C1" s="1330"/>
      <c r="D1" s="1330"/>
      <c r="E1" s="1330"/>
      <c r="F1" s="1330"/>
    </row>
    <row r="2" spans="1:16" x14ac:dyDescent="0.2">
      <c r="A2" s="1324" t="s">
        <v>1041</v>
      </c>
      <c r="B2" s="1324"/>
      <c r="C2" s="1324"/>
      <c r="D2" s="1324"/>
      <c r="E2" s="1324"/>
      <c r="F2" s="280"/>
      <c r="G2" s="280"/>
      <c r="H2" s="280"/>
      <c r="I2" s="280"/>
      <c r="J2" s="280"/>
      <c r="K2" s="280"/>
      <c r="L2" s="280"/>
      <c r="M2" s="280"/>
    </row>
    <row r="3" spans="1:16" x14ac:dyDescent="0.2">
      <c r="A3" s="1331" t="s">
        <v>109</v>
      </c>
      <c r="B3" s="1331"/>
      <c r="C3" s="1331"/>
      <c r="D3" s="1331"/>
      <c r="E3" s="1331"/>
      <c r="F3" s="280"/>
      <c r="G3" s="280"/>
      <c r="H3" s="280"/>
      <c r="I3" s="280"/>
      <c r="J3" s="280"/>
      <c r="K3" s="280"/>
      <c r="L3" s="280"/>
      <c r="M3" s="280"/>
    </row>
    <row r="4" spans="1:16" x14ac:dyDescent="0.2">
      <c r="A4" s="1332" t="s">
        <v>278</v>
      </c>
      <c r="B4" s="1332"/>
      <c r="C4" s="1332"/>
      <c r="D4" s="1332"/>
      <c r="E4" s="1332"/>
      <c r="F4" s="139"/>
      <c r="G4" s="139"/>
      <c r="H4" s="139"/>
      <c r="I4" s="139"/>
      <c r="J4" s="139"/>
      <c r="K4" s="139"/>
      <c r="L4" s="139"/>
      <c r="M4" s="139"/>
    </row>
    <row r="5" spans="1:16" x14ac:dyDescent="0.2">
      <c r="A5" s="1333" t="s">
        <v>111</v>
      </c>
      <c r="B5" s="1333"/>
      <c r="C5" s="1333"/>
      <c r="D5" s="1333"/>
      <c r="E5" s="1333"/>
      <c r="F5" s="100"/>
      <c r="G5" s="100"/>
      <c r="H5" s="100"/>
      <c r="I5" s="100"/>
      <c r="J5" s="100"/>
      <c r="K5" s="100"/>
      <c r="L5" s="100"/>
      <c r="M5" s="100"/>
    </row>
    <row r="6" spans="1:16" x14ac:dyDescent="0.2">
      <c r="A6" s="1324" t="s">
        <v>1057</v>
      </c>
      <c r="B6" s="1324"/>
      <c r="C6" s="1324"/>
      <c r="D6" s="1324"/>
      <c r="E6" s="1324"/>
      <c r="F6" s="280"/>
      <c r="G6" s="280"/>
      <c r="H6" s="280"/>
      <c r="I6" s="280"/>
      <c r="J6" s="280"/>
      <c r="K6" s="280"/>
      <c r="L6" s="280"/>
      <c r="M6" s="280"/>
    </row>
    <row r="7" spans="1:16" x14ac:dyDescent="0.2">
      <c r="A7" s="280"/>
      <c r="B7" s="280"/>
      <c r="C7" s="280"/>
      <c r="D7" s="280"/>
      <c r="E7" s="280"/>
      <c r="F7" s="280"/>
      <c r="G7" s="280"/>
      <c r="H7" s="280"/>
      <c r="I7" s="280"/>
      <c r="J7" s="194"/>
      <c r="K7" s="194"/>
      <c r="L7" s="194"/>
      <c r="M7" s="194"/>
      <c r="N7" s="283"/>
      <c r="O7" s="283"/>
      <c r="P7" s="283"/>
    </row>
    <row r="8" spans="1:16" x14ac:dyDescent="0.2">
      <c r="A8" s="284" t="s">
        <v>716</v>
      </c>
      <c r="B8" s="284"/>
      <c r="C8" s="284"/>
      <c r="D8" s="284"/>
      <c r="E8" s="284"/>
      <c r="F8" s="284"/>
      <c r="G8" s="277"/>
      <c r="H8" s="208"/>
      <c r="J8" s="1340"/>
      <c r="K8" s="1340"/>
      <c r="L8" s="1340"/>
      <c r="M8" s="1340"/>
      <c r="N8" s="283"/>
      <c r="O8" s="283"/>
      <c r="P8" s="283"/>
    </row>
    <row r="9" spans="1:16" x14ac:dyDescent="0.2">
      <c r="A9" s="1325" t="s">
        <v>463</v>
      </c>
      <c r="B9" s="1325"/>
      <c r="C9" s="1325"/>
      <c r="D9" s="1325"/>
      <c r="E9" s="1325"/>
      <c r="F9" s="1325"/>
      <c r="G9" s="1325"/>
      <c r="H9" s="195"/>
      <c r="J9" s="1341"/>
      <c r="K9" s="1341"/>
      <c r="L9" s="1341"/>
      <c r="M9" s="1341"/>
      <c r="N9" s="283"/>
      <c r="O9" s="283"/>
      <c r="P9" s="283"/>
    </row>
    <row r="10" spans="1:16" ht="41.25" customHeight="1" x14ac:dyDescent="0.2">
      <c r="A10" s="1202" t="s">
        <v>479</v>
      </c>
      <c r="B10" s="1223" t="s">
        <v>464</v>
      </c>
      <c r="C10" s="1215" t="s">
        <v>176</v>
      </c>
      <c r="D10" s="1216"/>
      <c r="E10" s="1215" t="s">
        <v>177</v>
      </c>
      <c r="F10" s="1216"/>
      <c r="G10" s="1328" t="s">
        <v>711</v>
      </c>
      <c r="H10" s="283"/>
      <c r="J10" s="1342"/>
      <c r="K10" s="1342"/>
      <c r="L10" s="285"/>
      <c r="M10" s="286"/>
      <c r="N10" s="283"/>
      <c r="O10" s="283"/>
      <c r="P10" s="283"/>
    </row>
    <row r="11" spans="1:16" x14ac:dyDescent="0.2">
      <c r="A11" s="1203"/>
      <c r="B11" s="1224"/>
      <c r="C11" s="105" t="s">
        <v>119</v>
      </c>
      <c r="D11" s="210" t="s">
        <v>118</v>
      </c>
      <c r="E11" s="105" t="s">
        <v>119</v>
      </c>
      <c r="F11" s="210" t="s">
        <v>118</v>
      </c>
      <c r="G11" s="1329"/>
      <c r="H11" s="283"/>
      <c r="J11" s="286"/>
      <c r="K11" s="286"/>
      <c r="L11" s="286"/>
      <c r="M11" s="287"/>
      <c r="N11" s="283"/>
      <c r="O11" s="283"/>
      <c r="P11" s="283"/>
    </row>
    <row r="12" spans="1:16" x14ac:dyDescent="0.2">
      <c r="A12" s="1204"/>
      <c r="B12" s="154" t="s">
        <v>180</v>
      </c>
      <c r="C12" s="107" t="s">
        <v>181</v>
      </c>
      <c r="D12" s="278" t="s">
        <v>209</v>
      </c>
      <c r="E12" s="107" t="s">
        <v>182</v>
      </c>
      <c r="F12" s="278" t="s">
        <v>697</v>
      </c>
      <c r="G12" s="193" t="s">
        <v>445</v>
      </c>
      <c r="H12" s="283"/>
      <c r="J12" s="286"/>
      <c r="K12" s="286"/>
      <c r="L12" s="286"/>
      <c r="M12" s="286"/>
      <c r="N12" s="283"/>
      <c r="O12" s="283"/>
      <c r="P12" s="283"/>
    </row>
    <row r="13" spans="1:16" x14ac:dyDescent="0.2">
      <c r="A13" s="281" t="s">
        <v>465</v>
      </c>
      <c r="B13" s="613">
        <f>B14+B17</f>
        <v>0</v>
      </c>
      <c r="C13" s="613">
        <f>C14+C17</f>
        <v>0</v>
      </c>
      <c r="D13" s="420">
        <f>IF($B13="",0,IF($B13=0,0,C13/$B13))</f>
        <v>0</v>
      </c>
      <c r="E13" s="613">
        <f>E14+E17</f>
        <v>0</v>
      </c>
      <c r="F13" s="420" t="e">
        <f>#N/A</f>
        <v>#N/A</v>
      </c>
      <c r="G13" s="614">
        <f>G14+G17</f>
        <v>0</v>
      </c>
      <c r="H13" s="101"/>
      <c r="J13" s="283"/>
      <c r="K13" s="283"/>
      <c r="L13" s="283"/>
      <c r="M13" s="283"/>
      <c r="N13" s="283"/>
      <c r="O13" s="283"/>
      <c r="P13" s="283"/>
    </row>
    <row r="14" spans="1:16" x14ac:dyDescent="0.2">
      <c r="A14" s="150" t="s">
        <v>670</v>
      </c>
      <c r="B14" s="612">
        <f>SUM(B15:B16)</f>
        <v>0</v>
      </c>
      <c r="C14" s="612">
        <f>SUM(C15:C16)</f>
        <v>0</v>
      </c>
      <c r="D14" s="420">
        <f>IF($B14="",0,IF($B14=0,0,C14/$B14))</f>
        <v>0</v>
      </c>
      <c r="E14" s="612">
        <f>SUM(E15:E16)</f>
        <v>0</v>
      </c>
      <c r="F14" s="420" t="e">
        <f>#N/A</f>
        <v>#N/A</v>
      </c>
      <c r="G14" s="433">
        <f>SUM(G15:G16)</f>
        <v>0</v>
      </c>
      <c r="H14" s="101"/>
    </row>
    <row r="15" spans="1:16" x14ac:dyDescent="0.2">
      <c r="A15" s="150" t="s">
        <v>671</v>
      </c>
      <c r="B15" s="538"/>
      <c r="C15" s="538"/>
      <c r="D15" s="420">
        <f>IF($B15="",0,IF($B15=0,0,C15/$B15))</f>
        <v>0</v>
      </c>
      <c r="E15" s="534"/>
      <c r="F15" s="420">
        <f>IF($B15="",0,IF($B15=0,0,E15/$B15))</f>
        <v>0</v>
      </c>
      <c r="G15" s="538"/>
      <c r="H15" s="101"/>
    </row>
    <row r="16" spans="1:16" x14ac:dyDescent="0.2">
      <c r="A16" s="150" t="s">
        <v>672</v>
      </c>
      <c r="B16" s="537"/>
      <c r="C16" s="537"/>
      <c r="D16" s="420" t="e">
        <f>#N/A</f>
        <v>#N/A</v>
      </c>
      <c r="E16" s="537"/>
      <c r="F16" s="420" t="e">
        <f>#N/A</f>
        <v>#N/A</v>
      </c>
      <c r="G16" s="617"/>
      <c r="H16" s="101"/>
    </row>
    <row r="17" spans="1:8" x14ac:dyDescent="0.2">
      <c r="A17" s="150" t="s">
        <v>673</v>
      </c>
      <c r="B17" s="612">
        <f>SUM(B18:B19)</f>
        <v>0</v>
      </c>
      <c r="C17" s="612">
        <f>SUM(C18:C19)</f>
        <v>0</v>
      </c>
      <c r="D17" s="420" t="e">
        <f>#N/A</f>
        <v>#N/A</v>
      </c>
      <c r="E17" s="612">
        <f>SUM(E18:E19)</f>
        <v>0</v>
      </c>
      <c r="F17" s="420" t="e">
        <f>#N/A</f>
        <v>#N/A</v>
      </c>
      <c r="G17" s="449">
        <f>SUM(G18:G19)</f>
        <v>0</v>
      </c>
      <c r="H17" s="101"/>
    </row>
    <row r="18" spans="1:8" x14ac:dyDescent="0.2">
      <c r="A18" s="150" t="s">
        <v>671</v>
      </c>
      <c r="B18" s="617"/>
      <c r="C18" s="536"/>
      <c r="D18" s="420" t="e">
        <f>#N/A</f>
        <v>#N/A</v>
      </c>
      <c r="E18" s="535"/>
      <c r="F18" s="420" t="e">
        <f>#N/A</f>
        <v>#N/A</v>
      </c>
      <c r="G18" s="538"/>
      <c r="H18" s="101"/>
    </row>
    <row r="19" spans="1:8" x14ac:dyDescent="0.2">
      <c r="A19" s="150" t="s">
        <v>672</v>
      </c>
      <c r="B19" s="617"/>
      <c r="C19" s="538"/>
      <c r="D19" s="420" t="e">
        <f>#N/A</f>
        <v>#N/A</v>
      </c>
      <c r="E19" s="538"/>
      <c r="F19" s="420" t="e">
        <f>#N/A</f>
        <v>#N/A</v>
      </c>
      <c r="G19" s="619"/>
      <c r="H19" s="283"/>
    </row>
    <row r="20" spans="1:8" x14ac:dyDescent="0.2">
      <c r="A20" s="281" t="s">
        <v>466</v>
      </c>
      <c r="B20" s="612">
        <f>SUM(B21:B22)</f>
        <v>0</v>
      </c>
      <c r="C20" s="612">
        <f>SUM(C21:C22)</f>
        <v>0</v>
      </c>
      <c r="D20" s="420" t="e">
        <f>#N/A</f>
        <v>#N/A</v>
      </c>
      <c r="E20" s="612">
        <f>SUM(E21:E22)</f>
        <v>0</v>
      </c>
      <c r="F20" s="420" t="e">
        <f>#N/A</f>
        <v>#N/A</v>
      </c>
      <c r="G20" s="449">
        <f>SUM(G21:G22)</f>
        <v>0</v>
      </c>
      <c r="H20" s="283"/>
    </row>
    <row r="21" spans="1:8" x14ac:dyDescent="0.2">
      <c r="A21" s="281" t="s">
        <v>1019</v>
      </c>
      <c r="B21" s="618"/>
      <c r="C21" s="619"/>
      <c r="D21" s="420" t="e">
        <f>#N/A</f>
        <v>#N/A</v>
      </c>
      <c r="E21" s="619"/>
      <c r="F21" s="420" t="e">
        <f>#N/A</f>
        <v>#N/A</v>
      </c>
      <c r="G21" s="618"/>
      <c r="H21" s="283"/>
    </row>
    <row r="22" spans="1:8" x14ac:dyDescent="0.2">
      <c r="A22" s="281" t="s">
        <v>1020</v>
      </c>
      <c r="B22" s="618"/>
      <c r="C22" s="619"/>
      <c r="D22" s="420" t="e">
        <f>#N/A</f>
        <v>#N/A</v>
      </c>
      <c r="E22" s="619"/>
      <c r="F22" s="420" t="e">
        <f>#N/A</f>
        <v>#N/A</v>
      </c>
      <c r="G22" s="618"/>
      <c r="H22" s="283"/>
    </row>
    <row r="23" spans="1:8" x14ac:dyDescent="0.2">
      <c r="A23" s="281" t="s">
        <v>467</v>
      </c>
      <c r="B23" s="618"/>
      <c r="C23" s="619"/>
      <c r="D23" s="420" t="e">
        <f>#N/A</f>
        <v>#N/A</v>
      </c>
      <c r="E23" s="619"/>
      <c r="F23" s="420" t="e">
        <f>#N/A</f>
        <v>#N/A</v>
      </c>
      <c r="G23" s="618"/>
      <c r="H23" s="283"/>
    </row>
    <row r="24" spans="1:8" x14ac:dyDescent="0.2">
      <c r="A24" s="281" t="s">
        <v>468</v>
      </c>
      <c r="B24" s="618"/>
      <c r="C24" s="619"/>
      <c r="D24" s="420" t="e">
        <f>#N/A</f>
        <v>#N/A</v>
      </c>
      <c r="E24" s="619"/>
      <c r="F24" s="420" t="e">
        <f>#N/A</f>
        <v>#N/A</v>
      </c>
      <c r="G24" s="618"/>
      <c r="H24" s="283"/>
    </row>
    <row r="25" spans="1:8" x14ac:dyDescent="0.2">
      <c r="A25" s="281" t="s">
        <v>469</v>
      </c>
      <c r="B25" s="618"/>
      <c r="C25" s="619"/>
      <c r="D25" s="420" t="e">
        <f>#N/A</f>
        <v>#N/A</v>
      </c>
      <c r="E25" s="619"/>
      <c r="F25" s="420" t="e">
        <f>#N/A</f>
        <v>#N/A</v>
      </c>
      <c r="G25" s="618"/>
      <c r="H25" s="283"/>
    </row>
    <row r="26" spans="1:8" x14ac:dyDescent="0.2">
      <c r="A26" s="281" t="s">
        <v>470</v>
      </c>
      <c r="B26" s="618"/>
      <c r="C26" s="619"/>
      <c r="D26" s="420" t="e">
        <f>#N/A</f>
        <v>#N/A</v>
      </c>
      <c r="E26" s="619"/>
      <c r="F26" s="420" t="e">
        <f>#N/A</f>
        <v>#N/A</v>
      </c>
      <c r="G26" s="620"/>
      <c r="H26" s="283"/>
    </row>
    <row r="27" spans="1:8" x14ac:dyDescent="0.2">
      <c r="A27" s="279" t="s">
        <v>471</v>
      </c>
      <c r="B27" s="615">
        <f>SUM(B13,B20,B23:B26)</f>
        <v>0</v>
      </c>
      <c r="C27" s="615">
        <f>SUM(C13,C20,C23:C26)</f>
        <v>0</v>
      </c>
      <c r="D27" s="522" t="e">
        <f>#N/A</f>
        <v>#N/A</v>
      </c>
      <c r="E27" s="615">
        <f>SUM(E13,E20,E23:E26)</f>
        <v>0</v>
      </c>
      <c r="F27" s="522" t="e">
        <f>#N/A</f>
        <v>#N/A</v>
      </c>
      <c r="G27" s="616">
        <f>SUM(G13,G20,G23:G26)</f>
        <v>0</v>
      </c>
      <c r="H27" s="283"/>
    </row>
    <row r="28" spans="1:8" ht="19.5" customHeight="1" x14ac:dyDescent="0.2">
      <c r="A28" s="1335" t="s">
        <v>431</v>
      </c>
      <c r="B28" s="1336"/>
      <c r="C28" s="1336"/>
      <c r="D28" s="1336"/>
      <c r="E28" s="1337"/>
      <c r="F28" s="1335" t="s">
        <v>257</v>
      </c>
      <c r="G28" s="1336"/>
    </row>
    <row r="29" spans="1:8" x14ac:dyDescent="0.2">
      <c r="A29" s="1326" t="s">
        <v>472</v>
      </c>
      <c r="B29" s="1326"/>
      <c r="C29" s="1326"/>
      <c r="D29" s="1326"/>
      <c r="E29" s="1327"/>
      <c r="F29" s="1318"/>
      <c r="G29" s="1319"/>
    </row>
    <row r="30" spans="1:8" x14ac:dyDescent="0.2">
      <c r="A30" s="1326" t="s">
        <v>473</v>
      </c>
      <c r="B30" s="1326"/>
      <c r="C30" s="1326"/>
      <c r="D30" s="1326"/>
      <c r="E30" s="1327"/>
      <c r="F30" s="1320"/>
      <c r="G30" s="1321"/>
    </row>
    <row r="31" spans="1:8" ht="12.75" customHeight="1" x14ac:dyDescent="0.2">
      <c r="A31" s="1326" t="s">
        <v>474</v>
      </c>
      <c r="B31" s="1326"/>
      <c r="C31" s="1326"/>
      <c r="D31" s="1326"/>
      <c r="E31" s="1327"/>
      <c r="F31" s="1320"/>
      <c r="G31" s="1321"/>
    </row>
    <row r="32" spans="1:8" ht="13.5" customHeight="1" x14ac:dyDescent="0.2">
      <c r="A32" s="1326" t="s">
        <v>475</v>
      </c>
      <c r="B32" s="1326"/>
      <c r="C32" s="1326"/>
      <c r="D32" s="1326"/>
      <c r="E32" s="1327"/>
      <c r="F32" s="1320"/>
      <c r="G32" s="1321"/>
    </row>
    <row r="33" spans="1:7" ht="13.5" customHeight="1" x14ac:dyDescent="0.2">
      <c r="A33" s="1326" t="s">
        <v>1021</v>
      </c>
      <c r="B33" s="1326"/>
      <c r="C33" s="1326"/>
      <c r="D33" s="1326"/>
      <c r="E33" s="1327"/>
      <c r="F33" s="1320"/>
      <c r="G33" s="1321"/>
    </row>
    <row r="34" spans="1:7" s="288" customFormat="1" ht="12.75" customHeight="1" x14ac:dyDescent="0.2">
      <c r="A34" s="1334" t="s">
        <v>476</v>
      </c>
      <c r="B34" s="1334"/>
      <c r="C34" s="1334"/>
      <c r="D34" s="1334"/>
      <c r="E34" s="1334"/>
      <c r="F34" s="1322"/>
      <c r="G34" s="1323"/>
    </row>
    <row r="35" spans="1:7" ht="14.25" customHeight="1" x14ac:dyDescent="0.2">
      <c r="A35" s="1338" t="s">
        <v>477</v>
      </c>
      <c r="B35" s="1338"/>
      <c r="C35" s="1338"/>
      <c r="D35" s="1338"/>
      <c r="E35" s="1339"/>
      <c r="F35" s="1316">
        <f>SUM(F29:G34)</f>
        <v>0</v>
      </c>
      <c r="G35" s="1317"/>
    </row>
    <row r="36" spans="1:7" x14ac:dyDescent="0.2">
      <c r="A36" s="1338" t="s">
        <v>478</v>
      </c>
      <c r="B36" s="1338"/>
      <c r="C36" s="1338"/>
      <c r="D36" s="1338"/>
      <c r="E36" s="1339"/>
      <c r="F36" s="1316">
        <f>E27-F35</f>
        <v>0</v>
      </c>
      <c r="G36" s="1317"/>
    </row>
    <row r="37" spans="1:7" x14ac:dyDescent="0.2">
      <c r="A37" s="961" t="s">
        <v>710</v>
      </c>
      <c r="B37" s="961"/>
      <c r="C37" s="961"/>
    </row>
  </sheetData>
  <sheetProtection password="C236" sheet="1" formatColumns="0" selectLockedCells="1"/>
  <mergeCells count="34">
    <mergeCell ref="A36:E36"/>
    <mergeCell ref="A33:E33"/>
    <mergeCell ref="A32:E32"/>
    <mergeCell ref="A31:E31"/>
    <mergeCell ref="J8:M8"/>
    <mergeCell ref="J9:M9"/>
    <mergeCell ref="J10:K10"/>
    <mergeCell ref="C10:D10"/>
    <mergeCell ref="A10:A12"/>
    <mergeCell ref="B10:B11"/>
    <mergeCell ref="A1:F1"/>
    <mergeCell ref="A2:E2"/>
    <mergeCell ref="A3:E3"/>
    <mergeCell ref="A4:E4"/>
    <mergeCell ref="A5:E5"/>
    <mergeCell ref="A37:C37"/>
    <mergeCell ref="A34:E34"/>
    <mergeCell ref="F28:G28"/>
    <mergeCell ref="A28:E28"/>
    <mergeCell ref="A35:E35"/>
    <mergeCell ref="A6:E6"/>
    <mergeCell ref="E10:F10"/>
    <mergeCell ref="A9:G9"/>
    <mergeCell ref="A30:E30"/>
    <mergeCell ref="A29:E29"/>
    <mergeCell ref="G10:G11"/>
    <mergeCell ref="F35:G35"/>
    <mergeCell ref="F36:G36"/>
    <mergeCell ref="F29:G29"/>
    <mergeCell ref="F30:G30"/>
    <mergeCell ref="F31:G31"/>
    <mergeCell ref="F32:G32"/>
    <mergeCell ref="F33:G33"/>
    <mergeCell ref="F34:G3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7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opLeftCell="A4" zoomScale="90" zoomScaleNormal="90" workbookViewId="0">
      <selection activeCell="A26" sqref="A26:J26"/>
    </sheetView>
  </sheetViews>
  <sheetFormatPr defaultColWidth="6.7109375" defaultRowHeight="11.25" customHeight="1" x14ac:dyDescent="0.2"/>
  <cols>
    <col min="1" max="1" width="39" style="100" customWidth="1"/>
    <col min="2" max="2" width="12.7109375" style="100" customWidth="1"/>
    <col min="3" max="3" width="12" style="100" customWidth="1"/>
    <col min="4" max="6" width="8.7109375" style="100" customWidth="1"/>
    <col min="7" max="7" width="8.7109375" style="101" customWidth="1"/>
    <col min="8" max="8" width="8.7109375" style="100" customWidth="1"/>
    <col min="9" max="9" width="14" style="100" customWidth="1"/>
    <col min="10" max="10" width="24.140625" style="100" customWidth="1"/>
    <col min="11" max="16384" width="6.7109375" style="100"/>
  </cols>
  <sheetData>
    <row r="1" spans="1:11" s="109" customFormat="1" ht="15.75" x14ac:dyDescent="0.25">
      <c r="A1" s="1362" t="s">
        <v>480</v>
      </c>
      <c r="B1" s="1362"/>
      <c r="C1" s="1362"/>
      <c r="D1" s="1362"/>
      <c r="E1" s="1362"/>
      <c r="F1" s="1362"/>
      <c r="G1" s="1362"/>
      <c r="H1" s="1362"/>
      <c r="I1" s="1362"/>
      <c r="J1" s="1362"/>
      <c r="K1" s="108"/>
    </row>
    <row r="2" spans="1:11" ht="11.25" customHeight="1" x14ac:dyDescent="0.2">
      <c r="A2" s="1363"/>
      <c r="B2" s="1363"/>
      <c r="C2" s="1363"/>
      <c r="D2" s="1363"/>
      <c r="E2" s="1363"/>
      <c r="F2" s="1363"/>
      <c r="G2" s="1363"/>
      <c r="H2" s="1363"/>
      <c r="I2" s="1363"/>
      <c r="J2" s="1363"/>
      <c r="K2" s="110"/>
    </row>
    <row r="3" spans="1:11" ht="12.75" x14ac:dyDescent="0.2">
      <c r="A3" s="1250" t="s">
        <v>1041</v>
      </c>
      <c r="B3" s="1250"/>
      <c r="C3" s="1250"/>
      <c r="D3" s="1250"/>
      <c r="E3" s="1250"/>
      <c r="F3" s="1250"/>
      <c r="G3" s="1250"/>
      <c r="H3" s="1250"/>
      <c r="I3" s="1250"/>
      <c r="J3" s="1250"/>
      <c r="K3" s="110"/>
    </row>
    <row r="4" spans="1:11" ht="12.75" x14ac:dyDescent="0.2">
      <c r="A4" s="1370" t="s">
        <v>109</v>
      </c>
      <c r="B4" s="1370"/>
      <c r="C4" s="1370"/>
      <c r="D4" s="1370"/>
      <c r="E4" s="1370"/>
      <c r="F4" s="1370"/>
      <c r="G4" s="1370"/>
      <c r="H4" s="1370"/>
      <c r="I4" s="1370"/>
      <c r="J4" s="1370"/>
      <c r="K4" s="110"/>
    </row>
    <row r="5" spans="1:11" ht="12.75" x14ac:dyDescent="0.2">
      <c r="A5" s="1371" t="s">
        <v>283</v>
      </c>
      <c r="B5" s="1371"/>
      <c r="C5" s="1371"/>
      <c r="D5" s="1371"/>
      <c r="E5" s="1371"/>
      <c r="F5" s="1371"/>
      <c r="G5" s="1371"/>
      <c r="H5" s="1371"/>
      <c r="I5" s="1371"/>
      <c r="J5" s="1371"/>
      <c r="K5" s="110"/>
    </row>
    <row r="6" spans="1:11" ht="12.75" x14ac:dyDescent="0.2">
      <c r="A6" s="1370" t="s">
        <v>111</v>
      </c>
      <c r="B6" s="1370"/>
      <c r="C6" s="1370"/>
      <c r="D6" s="1370"/>
      <c r="E6" s="1370"/>
      <c r="F6" s="1370"/>
      <c r="G6" s="1370"/>
      <c r="H6" s="1370"/>
      <c r="I6" s="1370"/>
      <c r="J6" s="1370"/>
      <c r="K6" s="110"/>
    </row>
    <row r="7" spans="1:11" ht="12.75" x14ac:dyDescent="0.2">
      <c r="A7" s="1250" t="s">
        <v>1057</v>
      </c>
      <c r="B7" s="1250"/>
      <c r="C7" s="1250"/>
      <c r="D7" s="1250"/>
      <c r="E7" s="1250"/>
      <c r="F7" s="1250"/>
      <c r="G7" s="1250"/>
      <c r="H7" s="1250"/>
      <c r="I7" s="1250"/>
      <c r="J7" s="1250"/>
      <c r="K7" s="110"/>
    </row>
    <row r="8" spans="1:11" ht="12.75" x14ac:dyDescent="0.2">
      <c r="A8" s="111"/>
      <c r="B8" s="1364"/>
      <c r="C8" s="1364"/>
      <c r="D8" s="111"/>
      <c r="E8" s="111"/>
      <c r="F8" s="1364"/>
      <c r="G8" s="1364"/>
      <c r="H8" s="1364"/>
      <c r="I8" s="1364"/>
      <c r="J8" s="111"/>
      <c r="K8" s="110"/>
    </row>
    <row r="9" spans="1:11" ht="12.75" x14ac:dyDescent="0.2">
      <c r="A9" s="137" t="s">
        <v>481</v>
      </c>
      <c r="B9" s="1363"/>
      <c r="C9" s="1363"/>
      <c r="D9" s="289"/>
      <c r="E9" s="289"/>
      <c r="F9" s="1363"/>
      <c r="G9" s="1363"/>
      <c r="H9" s="1363"/>
      <c r="I9" s="1363"/>
      <c r="J9" s="290" t="s">
        <v>542</v>
      </c>
      <c r="K9" s="110"/>
    </row>
    <row r="10" spans="1:11" ht="14.25" customHeight="1" x14ac:dyDescent="0.2">
      <c r="A10" s="1353" t="s">
        <v>114</v>
      </c>
      <c r="B10" s="1358" t="s">
        <v>287</v>
      </c>
      <c r="C10" s="1359"/>
      <c r="D10" s="1359"/>
      <c r="E10" s="1360"/>
      <c r="F10" s="1358" t="s">
        <v>113</v>
      </c>
      <c r="G10" s="1359"/>
      <c r="H10" s="1359"/>
      <c r="I10" s="1360"/>
      <c r="J10" s="370" t="s">
        <v>874</v>
      </c>
      <c r="K10" s="1369"/>
    </row>
    <row r="11" spans="1:11" s="101" customFormat="1" ht="12.75" customHeight="1" x14ac:dyDescent="0.2">
      <c r="A11" s="1354"/>
      <c r="B11" s="1355" t="s">
        <v>120</v>
      </c>
      <c r="C11" s="1356"/>
      <c r="D11" s="1356"/>
      <c r="E11" s="1357"/>
      <c r="F11" s="1355" t="s">
        <v>121</v>
      </c>
      <c r="G11" s="1356"/>
      <c r="H11" s="1356"/>
      <c r="I11" s="1357"/>
      <c r="J11" s="371" t="s">
        <v>433</v>
      </c>
      <c r="K11" s="1369"/>
    </row>
    <row r="12" spans="1:11" ht="15.75" x14ac:dyDescent="0.2">
      <c r="A12" s="291" t="s">
        <v>875</v>
      </c>
      <c r="B12" s="1361">
        <v>1500</v>
      </c>
      <c r="C12" s="1361"/>
      <c r="D12" s="1361"/>
      <c r="E12" s="1361"/>
      <c r="F12" s="1361">
        <v>0</v>
      </c>
      <c r="G12" s="1361"/>
      <c r="H12" s="1361"/>
      <c r="I12" s="1361"/>
      <c r="J12" s="621">
        <f>B12-F12</f>
        <v>1500</v>
      </c>
      <c r="K12" s="110"/>
    </row>
    <row r="13" spans="1:11" ht="12.75" x14ac:dyDescent="0.2">
      <c r="A13" s="1350"/>
      <c r="B13" s="1350"/>
      <c r="C13" s="1350"/>
      <c r="D13" s="1350"/>
      <c r="E13" s="1350"/>
      <c r="F13" s="1350"/>
      <c r="G13" s="1350"/>
      <c r="H13" s="1350"/>
      <c r="I13" s="1350"/>
      <c r="J13" s="1351"/>
      <c r="K13" s="110"/>
    </row>
    <row r="14" spans="1:11" ht="12.75" customHeight="1" x14ac:dyDescent="0.2">
      <c r="A14" s="369"/>
      <c r="B14" s="1344" t="s">
        <v>1022</v>
      </c>
      <c r="C14" s="1345"/>
      <c r="D14" s="1344" t="s">
        <v>176</v>
      </c>
      <c r="E14" s="1345"/>
      <c r="F14" s="1344" t="s">
        <v>177</v>
      </c>
      <c r="G14" s="1345"/>
      <c r="H14" s="1344" t="s">
        <v>1023</v>
      </c>
      <c r="I14" s="1345"/>
      <c r="J14" s="1344" t="s">
        <v>482</v>
      </c>
      <c r="K14" s="112"/>
    </row>
    <row r="15" spans="1:11" ht="40.9" customHeight="1" x14ac:dyDescent="0.2">
      <c r="A15" s="293" t="s">
        <v>178</v>
      </c>
      <c r="B15" s="1346"/>
      <c r="C15" s="1347"/>
      <c r="D15" s="1346"/>
      <c r="E15" s="1347"/>
      <c r="F15" s="1346"/>
      <c r="G15" s="1347"/>
      <c r="H15" s="1346"/>
      <c r="I15" s="1347"/>
      <c r="J15" s="1346"/>
      <c r="K15" s="1375"/>
    </row>
    <row r="16" spans="1:11" ht="12.75" x14ac:dyDescent="0.2">
      <c r="A16" s="292"/>
      <c r="B16" s="1376" t="s">
        <v>180</v>
      </c>
      <c r="C16" s="1376"/>
      <c r="D16" s="1377" t="s">
        <v>181</v>
      </c>
      <c r="E16" s="1377"/>
      <c r="F16" s="1348"/>
      <c r="G16" s="1349"/>
      <c r="H16" s="1348"/>
      <c r="I16" s="1349"/>
      <c r="J16" s="372" t="s">
        <v>664</v>
      </c>
      <c r="K16" s="1375"/>
    </row>
    <row r="17" spans="1:11" ht="12.75" x14ac:dyDescent="0.2">
      <c r="A17" s="622" t="s">
        <v>185</v>
      </c>
      <c r="B17" s="1352">
        <v>4341823</v>
      </c>
      <c r="C17" s="1352"/>
      <c r="D17" s="1352">
        <v>157343.92000000001</v>
      </c>
      <c r="E17" s="1352"/>
      <c r="F17" s="1352">
        <v>157343.92000000001</v>
      </c>
      <c r="G17" s="1352"/>
      <c r="H17" s="1352">
        <v>0</v>
      </c>
      <c r="I17" s="1352"/>
      <c r="J17" s="623">
        <f>B17-D17</f>
        <v>4184479.08</v>
      </c>
      <c r="K17" s="110"/>
    </row>
    <row r="18" spans="1:11" ht="12.75" x14ac:dyDescent="0.2">
      <c r="A18" s="624" t="s">
        <v>435</v>
      </c>
      <c r="B18" s="1343"/>
      <c r="C18" s="1343"/>
      <c r="D18" s="1343"/>
      <c r="E18" s="1343"/>
      <c r="F18" s="1343"/>
      <c r="G18" s="1343"/>
      <c r="H18" s="1343"/>
      <c r="I18" s="1343"/>
      <c r="J18" s="626">
        <f>B18-D18</f>
        <v>0</v>
      </c>
      <c r="K18" s="110"/>
    </row>
    <row r="19" spans="1:11" ht="12.75" x14ac:dyDescent="0.2">
      <c r="A19" s="624" t="s">
        <v>436</v>
      </c>
      <c r="B19" s="1343"/>
      <c r="C19" s="1343"/>
      <c r="D19" s="1343"/>
      <c r="E19" s="1343"/>
      <c r="F19" s="1343"/>
      <c r="G19" s="1343"/>
      <c r="H19" s="1343"/>
      <c r="I19" s="1343"/>
      <c r="J19" s="626">
        <f>B19-D19</f>
        <v>0</v>
      </c>
      <c r="K19" s="1369"/>
    </row>
    <row r="20" spans="1:11" ht="12.75" x14ac:dyDescent="0.2">
      <c r="A20" s="625" t="s">
        <v>437</v>
      </c>
      <c r="B20" s="1343"/>
      <c r="C20" s="1343"/>
      <c r="D20" s="1343"/>
      <c r="E20" s="1343"/>
      <c r="F20" s="1343"/>
      <c r="G20" s="1343"/>
      <c r="H20" s="1343"/>
      <c r="I20" s="1343"/>
      <c r="J20" s="627">
        <f>B20-D20</f>
        <v>0</v>
      </c>
      <c r="K20" s="1369"/>
    </row>
    <row r="21" spans="1:11" ht="12.75" x14ac:dyDescent="0.2">
      <c r="A21" s="291" t="s">
        <v>284</v>
      </c>
      <c r="B21" s="1372">
        <f>B17-B18-B19+B20</f>
        <v>4341823</v>
      </c>
      <c r="C21" s="1372"/>
      <c r="D21" s="1372">
        <f>D17-D18-D19+D20</f>
        <v>157343.92000000001</v>
      </c>
      <c r="E21" s="1372"/>
      <c r="F21" s="1372">
        <f>F17-F18-F19+F20</f>
        <v>157343.92000000001</v>
      </c>
      <c r="G21" s="1372"/>
      <c r="H21" s="1372">
        <f>H17-H18-H19+H20</f>
        <v>0</v>
      </c>
      <c r="I21" s="1372"/>
      <c r="J21" s="623">
        <f>B21-D21</f>
        <v>4184479.08</v>
      </c>
      <c r="K21" s="110"/>
    </row>
    <row r="22" spans="1:11" ht="12.75" x14ac:dyDescent="0.2">
      <c r="A22" s="1350"/>
      <c r="B22" s="1350"/>
      <c r="C22" s="1350"/>
      <c r="D22" s="1350"/>
      <c r="E22" s="1350"/>
      <c r="F22" s="1350"/>
      <c r="G22" s="1350"/>
      <c r="H22" s="1350"/>
      <c r="I22" s="1350"/>
      <c r="J22" s="1351"/>
      <c r="K22" s="110"/>
    </row>
    <row r="23" spans="1:11" ht="12.75" x14ac:dyDescent="0.2">
      <c r="A23" s="294" t="s">
        <v>438</v>
      </c>
      <c r="B23" s="1374">
        <f>B12-B21</f>
        <v>-4340323</v>
      </c>
      <c r="C23" s="1202"/>
      <c r="D23" s="1374">
        <f>F12-D21</f>
        <v>-157343.92000000001</v>
      </c>
      <c r="E23" s="1218"/>
      <c r="F23" s="1365"/>
      <c r="G23" s="1366"/>
      <c r="H23" s="1365"/>
      <c r="I23" s="1366"/>
      <c r="J23" s="1374">
        <f>J12-J21</f>
        <v>-4182979.08</v>
      </c>
      <c r="K23" s="1369"/>
    </row>
    <row r="24" spans="1:11" ht="12.75" x14ac:dyDescent="0.2">
      <c r="A24" s="295" t="s">
        <v>439</v>
      </c>
      <c r="B24" s="1292"/>
      <c r="C24" s="1204"/>
      <c r="D24" s="1292"/>
      <c r="E24" s="1220"/>
      <c r="F24" s="1367"/>
      <c r="G24" s="1368"/>
      <c r="H24" s="1367"/>
      <c r="I24" s="1368"/>
      <c r="J24" s="1292"/>
      <c r="K24" s="1369"/>
    </row>
    <row r="25" spans="1:11" ht="12.75" customHeight="1" x14ac:dyDescent="0.2">
      <c r="A25" s="1381" t="s">
        <v>1066</v>
      </c>
      <c r="B25" s="1381"/>
      <c r="C25" s="1381"/>
      <c r="D25" s="1381"/>
      <c r="E25" s="1381"/>
      <c r="F25" s="1381"/>
      <c r="G25" s="1381"/>
      <c r="H25" s="1381"/>
      <c r="I25" s="1381"/>
      <c r="J25" s="1381"/>
      <c r="K25" s="110"/>
    </row>
    <row r="26" spans="1:11" ht="12.75" x14ac:dyDescent="0.2">
      <c r="A26" s="1373" t="s">
        <v>440</v>
      </c>
      <c r="B26" s="1373"/>
      <c r="C26" s="1373"/>
      <c r="D26" s="1373"/>
      <c r="E26" s="1373"/>
      <c r="F26" s="1373"/>
      <c r="G26" s="1373"/>
      <c r="H26" s="1373"/>
      <c r="I26" s="1373"/>
      <c r="J26" s="1373"/>
      <c r="K26" s="1369"/>
    </row>
    <row r="27" spans="1:11" ht="15.75" x14ac:dyDescent="0.2">
      <c r="A27" s="1378" t="s">
        <v>876</v>
      </c>
      <c r="B27" s="1378"/>
      <c r="C27" s="1378"/>
      <c r="D27" s="1378"/>
      <c r="E27" s="1378"/>
      <c r="F27" s="1378"/>
      <c r="G27" s="1378"/>
      <c r="H27" s="1378"/>
      <c r="I27" s="1378"/>
      <c r="J27" s="1378"/>
      <c r="K27" s="1369"/>
    </row>
    <row r="28" spans="1:11" ht="15.75" x14ac:dyDescent="0.2">
      <c r="A28" s="1378"/>
      <c r="B28" s="1378"/>
      <c r="C28" s="1378"/>
      <c r="D28" s="1378"/>
      <c r="E28" s="1378"/>
      <c r="F28" s="1378"/>
      <c r="G28" s="1378"/>
      <c r="H28" s="1378"/>
      <c r="I28" s="1378"/>
      <c r="J28" s="1378"/>
      <c r="K28" s="1369"/>
    </row>
    <row r="29" spans="1:11" ht="12.75" x14ac:dyDescent="0.2">
      <c r="A29" s="1379"/>
      <c r="B29" s="1379"/>
      <c r="C29" s="1379"/>
      <c r="D29" s="1379"/>
      <c r="E29" s="1379"/>
      <c r="F29" s="1379"/>
      <c r="G29" s="1379"/>
      <c r="H29" s="1379"/>
      <c r="I29" s="1379"/>
      <c r="J29" s="1379"/>
      <c r="K29" s="1369"/>
    </row>
    <row r="30" spans="1:11" ht="12.75" x14ac:dyDescent="0.2">
      <c r="A30" s="1380"/>
      <c r="B30" s="1380"/>
      <c r="C30" s="1380"/>
      <c r="D30" s="1380"/>
      <c r="E30" s="1380"/>
      <c r="F30" s="1380"/>
      <c r="G30" s="1380"/>
      <c r="H30" s="1380"/>
      <c r="I30" s="1380"/>
      <c r="J30" s="1380"/>
      <c r="K30" s="1369"/>
    </row>
  </sheetData>
  <sheetProtection password="C236" sheet="1" formatColumns="0" selectLockedCells="1"/>
  <mergeCells count="67">
    <mergeCell ref="A27:J27"/>
    <mergeCell ref="B17:C17"/>
    <mergeCell ref="F17:G17"/>
    <mergeCell ref="H17:I17"/>
    <mergeCell ref="A25:J25"/>
    <mergeCell ref="B18:C18"/>
    <mergeCell ref="F18:G18"/>
    <mergeCell ref="F21:G21"/>
    <mergeCell ref="B19:C19"/>
    <mergeCell ref="B20:C20"/>
    <mergeCell ref="K15:K16"/>
    <mergeCell ref="B16:C16"/>
    <mergeCell ref="D16:E16"/>
    <mergeCell ref="A28:J28"/>
    <mergeCell ref="K28:K30"/>
    <mergeCell ref="A29:J29"/>
    <mergeCell ref="A30:J30"/>
    <mergeCell ref="H21:I21"/>
    <mergeCell ref="B23:C24"/>
    <mergeCell ref="D21:E21"/>
    <mergeCell ref="B21:C21"/>
    <mergeCell ref="A26:J26"/>
    <mergeCell ref="K26:K27"/>
    <mergeCell ref="K10:K11"/>
    <mergeCell ref="F12:I12"/>
    <mergeCell ref="J14:J15"/>
    <mergeCell ref="K19:K20"/>
    <mergeCell ref="A22:J22"/>
    <mergeCell ref="J23:J24"/>
    <mergeCell ref="D23:E24"/>
    <mergeCell ref="F23:G24"/>
    <mergeCell ref="H23:I24"/>
    <mergeCell ref="K23:K24"/>
    <mergeCell ref="A3:J3"/>
    <mergeCell ref="A4:J4"/>
    <mergeCell ref="A5:J5"/>
    <mergeCell ref="A6:J6"/>
    <mergeCell ref="A7:J7"/>
    <mergeCell ref="B9:C9"/>
    <mergeCell ref="F9:I9"/>
    <mergeCell ref="A1:J1"/>
    <mergeCell ref="A2:B2"/>
    <mergeCell ref="C2:F2"/>
    <mergeCell ref="G2:H2"/>
    <mergeCell ref="I2:J2"/>
    <mergeCell ref="B8:C8"/>
    <mergeCell ref="F8:I8"/>
    <mergeCell ref="A10:A11"/>
    <mergeCell ref="B11:E11"/>
    <mergeCell ref="B10:E10"/>
    <mergeCell ref="F11:I11"/>
    <mergeCell ref="F10:I10"/>
    <mergeCell ref="B12:E12"/>
    <mergeCell ref="D14:E15"/>
    <mergeCell ref="B14:C15"/>
    <mergeCell ref="F14:G16"/>
    <mergeCell ref="H14:I16"/>
    <mergeCell ref="A13:J13"/>
    <mergeCell ref="D17:E17"/>
    <mergeCell ref="D18:E18"/>
    <mergeCell ref="D19:E19"/>
    <mergeCell ref="D20:E20"/>
    <mergeCell ref="H19:I19"/>
    <mergeCell ref="H20:I20"/>
    <mergeCell ref="F19:G19"/>
    <mergeCell ref="F20:G20"/>
    <mergeCell ref="H18:I18"/>
  </mergeCells>
  <printOptions horizontalCentered="1"/>
  <pageMargins left="0.59055118110236227" right="0.47244094488188981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T93"/>
  <sheetViews>
    <sheetView showGridLines="0" zoomScale="115" zoomScaleNormal="115" workbookViewId="0">
      <selection activeCell="A91" sqref="A91:J91"/>
    </sheetView>
  </sheetViews>
  <sheetFormatPr defaultColWidth="7.85546875" defaultRowHeight="11.25" customHeight="1" x14ac:dyDescent="0.2"/>
  <cols>
    <col min="1" max="1" width="10" style="8" customWidth="1"/>
    <col min="2" max="2" width="6.28515625" style="8" customWidth="1"/>
    <col min="3" max="3" width="14" style="8" customWidth="1"/>
    <col min="4" max="4" width="10.28515625" style="8" customWidth="1"/>
    <col min="5" max="5" width="12" style="8" customWidth="1"/>
    <col min="6" max="6" width="12.5703125" style="8" customWidth="1"/>
    <col min="7" max="7" width="10.140625" style="8" customWidth="1"/>
    <col min="8" max="8" width="16.140625" style="8" customWidth="1"/>
    <col min="9" max="9" width="8.42578125" style="8" customWidth="1"/>
    <col min="10" max="10" width="25.5703125" style="8" bestFit="1" customWidth="1"/>
    <col min="11" max="11" width="2.42578125" style="8" customWidth="1"/>
    <col min="12" max="16384" width="7.85546875" style="8"/>
  </cols>
  <sheetData>
    <row r="1" spans="1:20" ht="15.75" x14ac:dyDescent="0.25">
      <c r="A1" s="79" t="s">
        <v>490</v>
      </c>
      <c r="B1" s="19"/>
      <c r="C1" s="19"/>
    </row>
    <row r="2" spans="1:20" ht="11.25" customHeight="1" x14ac:dyDescent="0.2">
      <c r="L2" s="1416" t="s">
        <v>1026</v>
      </c>
      <c r="M2" s="1416"/>
      <c r="N2" s="1416"/>
      <c r="O2" s="1416"/>
    </row>
    <row r="3" spans="1:20" ht="11.25" customHeight="1" x14ac:dyDescent="0.2">
      <c r="A3" s="1413" t="s">
        <v>1041</v>
      </c>
      <c r="B3" s="1413"/>
      <c r="C3" s="1413"/>
      <c r="D3" s="1413"/>
      <c r="E3" s="1413"/>
      <c r="F3" s="1413"/>
      <c r="G3" s="1413"/>
      <c r="H3" s="1413"/>
      <c r="I3" s="1413"/>
      <c r="J3" s="1413"/>
      <c r="L3" s="1416"/>
      <c r="M3" s="1416"/>
      <c r="N3" s="1416"/>
      <c r="O3" s="1416"/>
    </row>
    <row r="4" spans="1:20" ht="11.25" customHeight="1" x14ac:dyDescent="0.2">
      <c r="A4" s="1414" t="s">
        <v>109</v>
      </c>
      <c r="B4" s="1414"/>
      <c r="C4" s="1414"/>
      <c r="D4" s="1414"/>
      <c r="E4" s="1414"/>
      <c r="F4" s="1414"/>
      <c r="G4" s="1414"/>
      <c r="H4" s="1414"/>
      <c r="I4" s="1414"/>
      <c r="J4" s="1414"/>
    </row>
    <row r="5" spans="1:20" ht="11.25" customHeight="1" x14ac:dyDescent="0.2">
      <c r="A5" s="1415" t="s">
        <v>168</v>
      </c>
      <c r="B5" s="1415"/>
      <c r="C5" s="1415"/>
      <c r="D5" s="1415"/>
      <c r="E5" s="1415"/>
      <c r="F5" s="1415"/>
      <c r="G5" s="1415"/>
      <c r="H5" s="1415"/>
      <c r="I5" s="1415"/>
      <c r="J5" s="1415"/>
      <c r="L5" s="1417" t="s">
        <v>969</v>
      </c>
      <c r="M5" s="1417"/>
      <c r="N5" s="1417"/>
      <c r="O5" s="1417"/>
      <c r="P5" s="860"/>
      <c r="Q5" s="860"/>
      <c r="R5" s="860"/>
      <c r="S5" s="860"/>
      <c r="T5" s="860"/>
    </row>
    <row r="6" spans="1:20" ht="11.25" customHeight="1" x14ac:dyDescent="0.2">
      <c r="A6" s="1414" t="s">
        <v>202</v>
      </c>
      <c r="B6" s="1414"/>
      <c r="C6" s="1414"/>
      <c r="D6" s="1414"/>
      <c r="E6" s="1414"/>
      <c r="F6" s="1414"/>
      <c r="G6" s="1414"/>
      <c r="H6" s="1414"/>
      <c r="I6" s="1414"/>
      <c r="J6" s="1414"/>
      <c r="L6" s="1417"/>
      <c r="M6" s="1417"/>
      <c r="N6" s="1417"/>
      <c r="O6" s="1417"/>
      <c r="P6" s="860"/>
      <c r="Q6" s="860"/>
      <c r="R6" s="860"/>
      <c r="S6" s="860"/>
      <c r="T6" s="860"/>
    </row>
    <row r="7" spans="1:20" ht="11.25" customHeight="1" x14ac:dyDescent="0.2">
      <c r="A7" s="1413" t="s">
        <v>1057</v>
      </c>
      <c r="B7" s="1413"/>
      <c r="C7" s="1413"/>
      <c r="D7" s="1413"/>
      <c r="E7" s="1413"/>
      <c r="F7" s="1413"/>
      <c r="G7" s="1413"/>
      <c r="H7" s="1413"/>
      <c r="I7" s="1413"/>
      <c r="J7" s="1413"/>
      <c r="L7" s="1417"/>
      <c r="M7" s="1417"/>
      <c r="N7" s="1417"/>
      <c r="O7" s="1417"/>
      <c r="P7" s="860"/>
      <c r="Q7" s="860"/>
      <c r="R7" s="860"/>
      <c r="S7" s="860"/>
      <c r="T7" s="860"/>
    </row>
    <row r="8" spans="1:20" ht="11.25" customHeight="1" x14ac:dyDescent="0.2">
      <c r="L8" s="1417"/>
      <c r="M8" s="1417"/>
      <c r="N8" s="1417"/>
      <c r="O8" s="1417"/>
      <c r="P8" s="860"/>
      <c r="Q8" s="860"/>
      <c r="R8" s="860"/>
      <c r="S8" s="860"/>
      <c r="T8" s="860"/>
    </row>
    <row r="9" spans="1:20" ht="11.25" customHeight="1" x14ac:dyDescent="0.2">
      <c r="A9" s="8" t="s">
        <v>489</v>
      </c>
      <c r="D9" s="11"/>
      <c r="E9" s="1412"/>
      <c r="F9" s="1412"/>
      <c r="G9" s="11"/>
      <c r="J9" s="36" t="s">
        <v>542</v>
      </c>
      <c r="L9" s="1417"/>
      <c r="M9" s="1417"/>
      <c r="N9" s="1417"/>
      <c r="O9" s="1417"/>
      <c r="P9" s="860"/>
      <c r="Q9" s="860"/>
      <c r="R9" s="860"/>
      <c r="S9" s="860"/>
      <c r="T9" s="860"/>
    </row>
    <row r="10" spans="1:20" ht="15" customHeight="1" x14ac:dyDescent="0.2">
      <c r="A10" s="1394" t="s">
        <v>285</v>
      </c>
      <c r="B10" s="1394"/>
      <c r="C10" s="1395"/>
      <c r="D10" s="1406" t="s">
        <v>358</v>
      </c>
      <c r="E10" s="1407"/>
      <c r="F10" s="1406" t="s">
        <v>178</v>
      </c>
      <c r="G10" s="1407"/>
      <c r="H10" s="1406" t="s">
        <v>360</v>
      </c>
      <c r="I10" s="1407"/>
      <c r="J10" s="382" t="s">
        <v>166</v>
      </c>
      <c r="L10" s="1417"/>
      <c r="M10" s="1417"/>
      <c r="N10" s="1417"/>
      <c r="O10" s="1417"/>
      <c r="P10" s="860"/>
      <c r="Q10" s="860"/>
      <c r="R10" s="860"/>
      <c r="S10" s="860"/>
      <c r="T10" s="860"/>
    </row>
    <row r="11" spans="1:20" ht="15" customHeight="1" x14ac:dyDescent="0.2">
      <c r="A11" s="1396"/>
      <c r="B11" s="1396"/>
      <c r="C11" s="1397"/>
      <c r="D11" s="1408" t="s">
        <v>359</v>
      </c>
      <c r="E11" s="1409"/>
      <c r="F11" s="1408" t="s">
        <v>359</v>
      </c>
      <c r="G11" s="1409"/>
      <c r="H11" s="1408" t="s">
        <v>361</v>
      </c>
      <c r="I11" s="1409"/>
      <c r="J11" s="383" t="s">
        <v>167</v>
      </c>
      <c r="L11" s="1417"/>
      <c r="M11" s="1417"/>
      <c r="N11" s="1417"/>
      <c r="O11" s="1417"/>
      <c r="P11" s="860"/>
      <c r="Q11" s="860"/>
      <c r="R11" s="860"/>
      <c r="S11" s="860"/>
      <c r="T11" s="860"/>
    </row>
    <row r="12" spans="1:20" ht="19.5" customHeight="1" x14ac:dyDescent="0.2">
      <c r="A12" s="1398"/>
      <c r="B12" s="1398"/>
      <c r="C12" s="1399"/>
      <c r="D12" s="1410" t="s">
        <v>120</v>
      </c>
      <c r="E12" s="1411"/>
      <c r="F12" s="1410" t="s">
        <v>121</v>
      </c>
      <c r="G12" s="1411"/>
      <c r="H12" s="1410" t="s">
        <v>362</v>
      </c>
      <c r="I12" s="1411"/>
      <c r="J12" s="384" t="s">
        <v>363</v>
      </c>
      <c r="L12" s="1417"/>
      <c r="M12" s="1417"/>
      <c r="N12" s="1417"/>
      <c r="O12" s="1417"/>
    </row>
    <row r="13" spans="1:20" ht="11.25" customHeight="1" x14ac:dyDescent="0.2">
      <c r="A13" s="1404"/>
      <c r="B13" s="1404"/>
      <c r="C13" s="1405"/>
      <c r="D13" s="1402"/>
      <c r="E13" s="1403"/>
      <c r="F13" s="1402"/>
      <c r="G13" s="1403"/>
      <c r="H13" s="1400">
        <f>D13-F13</f>
        <v>0</v>
      </c>
      <c r="I13" s="1401"/>
      <c r="J13" s="648"/>
      <c r="L13" s="1417"/>
      <c r="M13" s="1417"/>
      <c r="N13" s="1417"/>
      <c r="O13" s="1417"/>
    </row>
    <row r="14" spans="1:20" ht="11.25" customHeight="1" x14ac:dyDescent="0.2">
      <c r="A14" s="1390"/>
      <c r="B14" s="1390"/>
      <c r="C14" s="1391"/>
      <c r="D14" s="1392"/>
      <c r="E14" s="1393"/>
      <c r="F14" s="1392"/>
      <c r="G14" s="1393"/>
      <c r="H14" s="1382">
        <f>D14-F14</f>
        <v>0</v>
      </c>
      <c r="I14" s="1383"/>
      <c r="J14" s="642">
        <f>J13+H14</f>
        <v>0</v>
      </c>
      <c r="L14" s="1417"/>
      <c r="M14" s="1417"/>
      <c r="N14" s="1417"/>
      <c r="O14" s="1417"/>
    </row>
    <row r="15" spans="1:20" ht="11.25" customHeight="1" x14ac:dyDescent="0.2">
      <c r="A15" s="644"/>
      <c r="B15" s="644"/>
      <c r="C15" s="645"/>
      <c r="D15" s="646"/>
      <c r="E15" s="647"/>
      <c r="F15" s="646"/>
      <c r="G15" s="647"/>
      <c r="H15" s="1382">
        <f t="shared" ref="H15:H78" si="0">D15-F15</f>
        <v>0</v>
      </c>
      <c r="I15" s="1383"/>
      <c r="J15" s="642">
        <f t="shared" ref="J15:J78" si="1">J14+H15</f>
        <v>0</v>
      </c>
      <c r="L15" s="1417"/>
      <c r="M15" s="1417"/>
      <c r="N15" s="1417"/>
      <c r="O15" s="1417"/>
    </row>
    <row r="16" spans="1:20" ht="11.25" customHeight="1" x14ac:dyDescent="0.2">
      <c r="A16" s="644"/>
      <c r="B16" s="644"/>
      <c r="C16" s="645"/>
      <c r="D16" s="646"/>
      <c r="E16" s="647"/>
      <c r="F16" s="646"/>
      <c r="G16" s="647"/>
      <c r="H16" s="1382">
        <f t="shared" si="0"/>
        <v>0</v>
      </c>
      <c r="I16" s="1383"/>
      <c r="J16" s="642">
        <f t="shared" si="1"/>
        <v>0</v>
      </c>
      <c r="L16" s="1417"/>
      <c r="M16" s="1417"/>
      <c r="N16" s="1417"/>
      <c r="O16" s="1417"/>
    </row>
    <row r="17" spans="1:20" ht="15.75" hidden="1" customHeight="1" x14ac:dyDescent="0.2">
      <c r="A17" s="644"/>
      <c r="B17" s="644"/>
      <c r="C17" s="645"/>
      <c r="D17" s="646"/>
      <c r="E17" s="647"/>
      <c r="F17" s="646"/>
      <c r="G17" s="647"/>
      <c r="H17" s="1382">
        <f t="shared" si="0"/>
        <v>0</v>
      </c>
      <c r="I17" s="1383"/>
      <c r="J17" s="642">
        <f t="shared" si="1"/>
        <v>0</v>
      </c>
      <c r="L17" s="1417"/>
      <c r="M17" s="1417"/>
      <c r="N17" s="1417"/>
      <c r="O17" s="1417"/>
      <c r="P17" s="640"/>
      <c r="Q17" s="640"/>
      <c r="R17" s="640"/>
      <c r="S17" s="640"/>
      <c r="T17" s="640"/>
    </row>
    <row r="18" spans="1:20" ht="15.75" hidden="1" customHeight="1" x14ac:dyDescent="0.2">
      <c r="A18" s="644"/>
      <c r="B18" s="644"/>
      <c r="C18" s="645"/>
      <c r="D18" s="646"/>
      <c r="E18" s="647"/>
      <c r="F18" s="646"/>
      <c r="G18" s="647"/>
      <c r="H18" s="1382">
        <f t="shared" si="0"/>
        <v>0</v>
      </c>
      <c r="I18" s="1383"/>
      <c r="J18" s="642">
        <f t="shared" si="1"/>
        <v>0</v>
      </c>
      <c r="L18" s="1417"/>
      <c r="M18" s="1417"/>
      <c r="N18" s="1417"/>
      <c r="O18" s="1417"/>
      <c r="P18" s="640"/>
      <c r="Q18" s="640"/>
      <c r="R18" s="640"/>
      <c r="S18" s="640"/>
      <c r="T18" s="640"/>
    </row>
    <row r="19" spans="1:20" ht="15.75" hidden="1" customHeight="1" x14ac:dyDescent="0.2">
      <c r="A19" s="644"/>
      <c r="B19" s="644"/>
      <c r="C19" s="645"/>
      <c r="D19" s="646"/>
      <c r="E19" s="647"/>
      <c r="F19" s="646"/>
      <c r="G19" s="647"/>
      <c r="H19" s="1382">
        <f t="shared" si="0"/>
        <v>0</v>
      </c>
      <c r="I19" s="1383"/>
      <c r="J19" s="642">
        <f t="shared" si="1"/>
        <v>0</v>
      </c>
      <c r="L19" s="1417"/>
      <c r="M19" s="1417"/>
      <c r="N19" s="1417"/>
      <c r="O19" s="1417"/>
      <c r="P19" s="640"/>
      <c r="Q19" s="640"/>
      <c r="R19" s="640"/>
      <c r="S19" s="640"/>
      <c r="T19" s="640"/>
    </row>
    <row r="20" spans="1:20" ht="15.75" hidden="1" customHeight="1" x14ac:dyDescent="0.2">
      <c r="A20" s="644"/>
      <c r="B20" s="644"/>
      <c r="C20" s="645"/>
      <c r="D20" s="646"/>
      <c r="E20" s="647"/>
      <c r="F20" s="646"/>
      <c r="G20" s="647"/>
      <c r="H20" s="1382">
        <f t="shared" si="0"/>
        <v>0</v>
      </c>
      <c r="I20" s="1383"/>
      <c r="J20" s="642">
        <f t="shared" si="1"/>
        <v>0</v>
      </c>
      <c r="L20" s="1417"/>
      <c r="M20" s="1417"/>
      <c r="N20" s="1417"/>
      <c r="O20" s="1417"/>
      <c r="P20" s="640"/>
      <c r="Q20" s="640"/>
      <c r="R20" s="640"/>
      <c r="S20" s="640"/>
      <c r="T20" s="640"/>
    </row>
    <row r="21" spans="1:20" ht="15.75" hidden="1" customHeight="1" x14ac:dyDescent="0.2">
      <c r="A21" s="644"/>
      <c r="B21" s="644"/>
      <c r="C21" s="645"/>
      <c r="D21" s="646"/>
      <c r="E21" s="647"/>
      <c r="F21" s="646"/>
      <c r="G21" s="647"/>
      <c r="H21" s="1382">
        <f t="shared" si="0"/>
        <v>0</v>
      </c>
      <c r="I21" s="1383"/>
      <c r="J21" s="642">
        <f t="shared" si="1"/>
        <v>0</v>
      </c>
      <c r="L21" s="1417"/>
      <c r="M21" s="1417"/>
      <c r="N21" s="1417"/>
      <c r="O21" s="1417"/>
      <c r="P21" s="640"/>
      <c r="Q21" s="640"/>
      <c r="R21" s="640"/>
      <c r="S21" s="640"/>
      <c r="T21" s="640"/>
    </row>
    <row r="22" spans="1:20" ht="15.75" hidden="1" customHeight="1" x14ac:dyDescent="0.2">
      <c r="A22" s="644"/>
      <c r="B22" s="644"/>
      <c r="C22" s="645"/>
      <c r="D22" s="646"/>
      <c r="E22" s="647"/>
      <c r="F22" s="646"/>
      <c r="G22" s="647"/>
      <c r="H22" s="1382">
        <f t="shared" si="0"/>
        <v>0</v>
      </c>
      <c r="I22" s="1383"/>
      <c r="J22" s="642">
        <f t="shared" si="1"/>
        <v>0</v>
      </c>
      <c r="L22" s="1417"/>
      <c r="M22" s="1417"/>
      <c r="N22" s="1417"/>
      <c r="O22" s="1417"/>
      <c r="P22" s="640"/>
      <c r="Q22" s="640"/>
      <c r="R22" s="640"/>
      <c r="S22" s="640"/>
      <c r="T22" s="640"/>
    </row>
    <row r="23" spans="1:20" ht="15.75" hidden="1" customHeight="1" x14ac:dyDescent="0.2">
      <c r="A23" s="644"/>
      <c r="B23" s="644"/>
      <c r="C23" s="645"/>
      <c r="D23" s="646"/>
      <c r="E23" s="647"/>
      <c r="F23" s="646"/>
      <c r="G23" s="647"/>
      <c r="H23" s="1382">
        <f t="shared" si="0"/>
        <v>0</v>
      </c>
      <c r="I23" s="1383"/>
      <c r="J23" s="642">
        <f t="shared" si="1"/>
        <v>0</v>
      </c>
      <c r="L23" s="1417"/>
      <c r="M23" s="1417"/>
      <c r="N23" s="1417"/>
      <c r="O23" s="1417"/>
      <c r="P23" s="640"/>
      <c r="Q23" s="640"/>
      <c r="R23" s="640"/>
      <c r="S23" s="640"/>
      <c r="T23" s="640"/>
    </row>
    <row r="24" spans="1:20" ht="15.75" hidden="1" customHeight="1" x14ac:dyDescent="0.2">
      <c r="A24" s="644"/>
      <c r="B24" s="644"/>
      <c r="C24" s="645"/>
      <c r="D24" s="646"/>
      <c r="E24" s="647"/>
      <c r="F24" s="646"/>
      <c r="G24" s="647"/>
      <c r="H24" s="1382">
        <f t="shared" si="0"/>
        <v>0</v>
      </c>
      <c r="I24" s="1383"/>
      <c r="J24" s="642">
        <f t="shared" si="1"/>
        <v>0</v>
      </c>
      <c r="L24" s="1417"/>
      <c r="M24" s="1417"/>
      <c r="N24" s="1417"/>
      <c r="O24" s="1417"/>
      <c r="P24" s="640"/>
      <c r="Q24" s="640"/>
      <c r="R24" s="640"/>
      <c r="S24" s="640"/>
      <c r="T24" s="640"/>
    </row>
    <row r="25" spans="1:20" ht="15.75" hidden="1" customHeight="1" x14ac:dyDescent="0.2">
      <c r="A25" s="644"/>
      <c r="B25" s="644"/>
      <c r="C25" s="645"/>
      <c r="D25" s="646"/>
      <c r="E25" s="647"/>
      <c r="F25" s="646"/>
      <c r="G25" s="647"/>
      <c r="H25" s="1382">
        <f t="shared" si="0"/>
        <v>0</v>
      </c>
      <c r="I25" s="1383"/>
      <c r="J25" s="642">
        <f t="shared" si="1"/>
        <v>0</v>
      </c>
      <c r="L25" s="1417"/>
      <c r="M25" s="1417"/>
      <c r="N25" s="1417"/>
      <c r="O25" s="1417"/>
      <c r="P25" s="640"/>
      <c r="Q25" s="640"/>
      <c r="R25" s="640"/>
      <c r="S25" s="640"/>
      <c r="T25" s="640"/>
    </row>
    <row r="26" spans="1:20" ht="15.75" hidden="1" customHeight="1" x14ac:dyDescent="0.2">
      <c r="A26" s="644"/>
      <c r="B26" s="644"/>
      <c r="C26" s="645"/>
      <c r="D26" s="646"/>
      <c r="E26" s="647"/>
      <c r="F26" s="646"/>
      <c r="G26" s="647"/>
      <c r="H26" s="1382">
        <f t="shared" si="0"/>
        <v>0</v>
      </c>
      <c r="I26" s="1383"/>
      <c r="J26" s="642">
        <f t="shared" si="1"/>
        <v>0</v>
      </c>
      <c r="L26" s="1417"/>
      <c r="M26" s="1417"/>
      <c r="N26" s="1417"/>
      <c r="O26" s="1417"/>
      <c r="P26" s="640"/>
      <c r="Q26" s="640"/>
      <c r="R26" s="640"/>
      <c r="S26" s="640"/>
      <c r="T26" s="640"/>
    </row>
    <row r="27" spans="1:20" ht="15.75" hidden="1" customHeight="1" x14ac:dyDescent="0.2">
      <c r="A27" s="644"/>
      <c r="B27" s="644"/>
      <c r="C27" s="645"/>
      <c r="D27" s="646"/>
      <c r="E27" s="647"/>
      <c r="F27" s="646"/>
      <c r="G27" s="647"/>
      <c r="H27" s="1382">
        <f t="shared" si="0"/>
        <v>0</v>
      </c>
      <c r="I27" s="1383"/>
      <c r="J27" s="642">
        <f t="shared" si="1"/>
        <v>0</v>
      </c>
      <c r="L27" s="1417"/>
      <c r="M27" s="1417"/>
      <c r="N27" s="1417"/>
      <c r="O27" s="1417"/>
      <c r="P27" s="640"/>
      <c r="Q27" s="640"/>
      <c r="R27" s="640"/>
      <c r="S27" s="640"/>
      <c r="T27" s="640"/>
    </row>
    <row r="28" spans="1:20" ht="15.75" hidden="1" customHeight="1" x14ac:dyDescent="0.2">
      <c r="A28" s="644"/>
      <c r="B28" s="644"/>
      <c r="C28" s="645"/>
      <c r="D28" s="646"/>
      <c r="E28" s="647"/>
      <c r="F28" s="646"/>
      <c r="G28" s="647"/>
      <c r="H28" s="1382">
        <f t="shared" si="0"/>
        <v>0</v>
      </c>
      <c r="I28" s="1383"/>
      <c r="J28" s="642">
        <f t="shared" si="1"/>
        <v>0</v>
      </c>
      <c r="L28" s="1417"/>
      <c r="M28" s="1417"/>
      <c r="N28" s="1417"/>
      <c r="O28" s="1417"/>
      <c r="P28" s="640"/>
      <c r="Q28" s="640"/>
      <c r="R28" s="640"/>
      <c r="S28" s="640"/>
      <c r="T28" s="640"/>
    </row>
    <row r="29" spans="1:20" ht="15.75" hidden="1" customHeight="1" x14ac:dyDescent="0.2">
      <c r="A29" s="644"/>
      <c r="B29" s="644"/>
      <c r="C29" s="645"/>
      <c r="D29" s="646"/>
      <c r="E29" s="647"/>
      <c r="F29" s="646"/>
      <c r="G29" s="647"/>
      <c r="H29" s="1382">
        <f t="shared" si="0"/>
        <v>0</v>
      </c>
      <c r="I29" s="1383"/>
      <c r="J29" s="642">
        <f t="shared" si="1"/>
        <v>0</v>
      </c>
      <c r="L29" s="1417"/>
      <c r="M29" s="1417"/>
      <c r="N29" s="1417"/>
      <c r="O29" s="1417"/>
      <c r="P29" s="640"/>
      <c r="Q29" s="640"/>
      <c r="R29" s="640"/>
      <c r="S29" s="640"/>
      <c r="T29" s="640"/>
    </row>
    <row r="30" spans="1:20" ht="15.75" hidden="1" customHeight="1" x14ac:dyDescent="0.2">
      <c r="A30" s="644"/>
      <c r="B30" s="644"/>
      <c r="C30" s="645"/>
      <c r="D30" s="646"/>
      <c r="E30" s="647"/>
      <c r="F30" s="646"/>
      <c r="G30" s="647"/>
      <c r="H30" s="1382">
        <f t="shared" si="0"/>
        <v>0</v>
      </c>
      <c r="I30" s="1383"/>
      <c r="J30" s="642">
        <f t="shared" si="1"/>
        <v>0</v>
      </c>
      <c r="L30" s="1417"/>
      <c r="M30" s="1417"/>
      <c r="N30" s="1417"/>
      <c r="O30" s="1417"/>
      <c r="P30" s="640"/>
      <c r="Q30" s="640"/>
      <c r="R30" s="640"/>
      <c r="S30" s="640"/>
      <c r="T30" s="640"/>
    </row>
    <row r="31" spans="1:20" ht="15.75" hidden="1" customHeight="1" x14ac:dyDescent="0.2">
      <c r="A31" s="644"/>
      <c r="B31" s="644"/>
      <c r="C31" s="645"/>
      <c r="D31" s="646"/>
      <c r="E31" s="647"/>
      <c r="F31" s="646"/>
      <c r="G31" s="647"/>
      <c r="H31" s="1382">
        <f t="shared" si="0"/>
        <v>0</v>
      </c>
      <c r="I31" s="1383"/>
      <c r="J31" s="642">
        <f t="shared" si="1"/>
        <v>0</v>
      </c>
      <c r="L31" s="1417"/>
      <c r="M31" s="1417"/>
      <c r="N31" s="1417"/>
      <c r="O31" s="1417"/>
      <c r="P31" s="640"/>
      <c r="Q31" s="640"/>
      <c r="R31" s="640"/>
      <c r="S31" s="640"/>
      <c r="T31" s="640"/>
    </row>
    <row r="32" spans="1:20" ht="15.75" hidden="1" customHeight="1" x14ac:dyDescent="0.2">
      <c r="A32" s="644"/>
      <c r="B32" s="644"/>
      <c r="C32" s="645"/>
      <c r="D32" s="646"/>
      <c r="E32" s="647"/>
      <c r="F32" s="646"/>
      <c r="G32" s="647"/>
      <c r="H32" s="1382">
        <f t="shared" si="0"/>
        <v>0</v>
      </c>
      <c r="I32" s="1383"/>
      <c r="J32" s="642">
        <f t="shared" si="1"/>
        <v>0</v>
      </c>
      <c r="L32" s="1417"/>
      <c r="M32" s="1417"/>
      <c r="N32" s="1417"/>
      <c r="O32" s="1417"/>
      <c r="P32" s="640"/>
      <c r="Q32" s="640"/>
      <c r="R32" s="640"/>
      <c r="S32" s="640"/>
      <c r="T32" s="640"/>
    </row>
    <row r="33" spans="1:20" ht="15.75" hidden="1" customHeight="1" x14ac:dyDescent="0.2">
      <c r="A33" s="644"/>
      <c r="B33" s="644"/>
      <c r="C33" s="645"/>
      <c r="D33" s="646"/>
      <c r="E33" s="647"/>
      <c r="F33" s="646"/>
      <c r="G33" s="647"/>
      <c r="H33" s="1382">
        <f t="shared" si="0"/>
        <v>0</v>
      </c>
      <c r="I33" s="1383"/>
      <c r="J33" s="642">
        <f t="shared" si="1"/>
        <v>0</v>
      </c>
      <c r="L33" s="1417"/>
      <c r="M33" s="1417"/>
      <c r="N33" s="1417"/>
      <c r="O33" s="1417"/>
      <c r="P33" s="640"/>
      <c r="Q33" s="640"/>
      <c r="R33" s="640"/>
      <c r="S33" s="640"/>
      <c r="T33" s="640"/>
    </row>
    <row r="34" spans="1:20" ht="15.75" hidden="1" customHeight="1" x14ac:dyDescent="0.2">
      <c r="A34" s="644"/>
      <c r="B34" s="644"/>
      <c r="C34" s="645"/>
      <c r="D34" s="646"/>
      <c r="E34" s="647"/>
      <c r="F34" s="646"/>
      <c r="G34" s="647"/>
      <c r="H34" s="1382">
        <f t="shared" si="0"/>
        <v>0</v>
      </c>
      <c r="I34" s="1383"/>
      <c r="J34" s="642">
        <f t="shared" si="1"/>
        <v>0</v>
      </c>
      <c r="L34" s="1417"/>
      <c r="M34" s="1417"/>
      <c r="N34" s="1417"/>
      <c r="O34" s="1417"/>
      <c r="P34" s="640"/>
      <c r="Q34" s="640"/>
      <c r="R34" s="640"/>
      <c r="S34" s="640"/>
      <c r="T34" s="640"/>
    </row>
    <row r="35" spans="1:20" ht="15.75" hidden="1" customHeight="1" x14ac:dyDescent="0.2">
      <c r="A35" s="644"/>
      <c r="B35" s="644"/>
      <c r="C35" s="645"/>
      <c r="D35" s="646"/>
      <c r="E35" s="647"/>
      <c r="F35" s="646"/>
      <c r="G35" s="647"/>
      <c r="H35" s="1382">
        <f t="shared" si="0"/>
        <v>0</v>
      </c>
      <c r="I35" s="1383"/>
      <c r="J35" s="642">
        <f t="shared" si="1"/>
        <v>0</v>
      </c>
      <c r="L35" s="1417"/>
      <c r="M35" s="1417"/>
      <c r="N35" s="1417"/>
      <c r="O35" s="1417"/>
      <c r="P35" s="640"/>
      <c r="Q35" s="640"/>
      <c r="R35" s="640"/>
      <c r="S35" s="640"/>
      <c r="T35" s="640"/>
    </row>
    <row r="36" spans="1:20" ht="15.75" hidden="1" customHeight="1" x14ac:dyDescent="0.2">
      <c r="A36" s="644"/>
      <c r="B36" s="644"/>
      <c r="C36" s="645"/>
      <c r="D36" s="646"/>
      <c r="E36" s="647"/>
      <c r="F36" s="646"/>
      <c r="G36" s="647"/>
      <c r="H36" s="1382">
        <f t="shared" si="0"/>
        <v>0</v>
      </c>
      <c r="I36" s="1383"/>
      <c r="J36" s="642">
        <f t="shared" si="1"/>
        <v>0</v>
      </c>
      <c r="L36" s="1417"/>
      <c r="M36" s="1417"/>
      <c r="N36" s="1417"/>
      <c r="O36" s="1417"/>
      <c r="P36" s="640"/>
      <c r="Q36" s="640"/>
      <c r="R36" s="640"/>
      <c r="S36" s="640"/>
      <c r="T36" s="640"/>
    </row>
    <row r="37" spans="1:20" ht="15.75" hidden="1" customHeight="1" x14ac:dyDescent="0.2">
      <c r="A37" s="644"/>
      <c r="B37" s="644"/>
      <c r="C37" s="645"/>
      <c r="D37" s="646"/>
      <c r="E37" s="647"/>
      <c r="F37" s="646"/>
      <c r="G37" s="647"/>
      <c r="H37" s="1382">
        <f t="shared" si="0"/>
        <v>0</v>
      </c>
      <c r="I37" s="1383"/>
      <c r="J37" s="642">
        <f t="shared" si="1"/>
        <v>0</v>
      </c>
      <c r="L37" s="1417"/>
      <c r="M37" s="1417"/>
      <c r="N37" s="1417"/>
      <c r="O37" s="1417"/>
      <c r="P37" s="640"/>
      <c r="Q37" s="640"/>
      <c r="R37" s="640"/>
      <c r="S37" s="640"/>
      <c r="T37" s="640"/>
    </row>
    <row r="38" spans="1:20" ht="15.75" hidden="1" customHeight="1" x14ac:dyDescent="0.2">
      <c r="A38" s="644"/>
      <c r="B38" s="644"/>
      <c r="C38" s="645"/>
      <c r="D38" s="646"/>
      <c r="E38" s="647"/>
      <c r="F38" s="646"/>
      <c r="G38" s="647"/>
      <c r="H38" s="1382">
        <f t="shared" si="0"/>
        <v>0</v>
      </c>
      <c r="I38" s="1383"/>
      <c r="J38" s="642">
        <f t="shared" si="1"/>
        <v>0</v>
      </c>
      <c r="L38" s="1417"/>
      <c r="M38" s="1417"/>
      <c r="N38" s="1417"/>
      <c r="O38" s="1417"/>
      <c r="P38" s="640"/>
      <c r="Q38" s="640"/>
      <c r="R38" s="640"/>
      <c r="S38" s="640"/>
      <c r="T38" s="640"/>
    </row>
    <row r="39" spans="1:20" ht="15.75" hidden="1" customHeight="1" x14ac:dyDescent="0.2">
      <c r="A39" s="644"/>
      <c r="B39" s="644"/>
      <c r="C39" s="645"/>
      <c r="D39" s="646"/>
      <c r="E39" s="647"/>
      <c r="F39" s="646"/>
      <c r="G39" s="647"/>
      <c r="H39" s="1382">
        <f t="shared" si="0"/>
        <v>0</v>
      </c>
      <c r="I39" s="1383"/>
      <c r="J39" s="642">
        <f t="shared" si="1"/>
        <v>0</v>
      </c>
      <c r="L39" s="1417"/>
      <c r="M39" s="1417"/>
      <c r="N39" s="1417"/>
      <c r="O39" s="1417"/>
      <c r="P39" s="640"/>
      <c r="Q39" s="640"/>
      <c r="R39" s="640"/>
      <c r="S39" s="640"/>
      <c r="T39" s="640"/>
    </row>
    <row r="40" spans="1:20" ht="15.75" hidden="1" customHeight="1" x14ac:dyDescent="0.2">
      <c r="A40" s="644"/>
      <c r="B40" s="644"/>
      <c r="C40" s="645"/>
      <c r="D40" s="646"/>
      <c r="E40" s="647"/>
      <c r="F40" s="646"/>
      <c r="G40" s="647"/>
      <c r="H40" s="1382">
        <f t="shared" si="0"/>
        <v>0</v>
      </c>
      <c r="I40" s="1383"/>
      <c r="J40" s="642">
        <f t="shared" si="1"/>
        <v>0</v>
      </c>
      <c r="L40" s="1417"/>
      <c r="M40" s="1417"/>
      <c r="N40" s="1417"/>
      <c r="O40" s="1417"/>
      <c r="P40" s="640"/>
      <c r="Q40" s="640"/>
      <c r="R40" s="640"/>
      <c r="S40" s="640"/>
      <c r="T40" s="640"/>
    </row>
    <row r="41" spans="1:20" ht="15.75" hidden="1" customHeight="1" x14ac:dyDescent="0.2">
      <c r="A41" s="644"/>
      <c r="B41" s="644"/>
      <c r="C41" s="645"/>
      <c r="D41" s="646"/>
      <c r="E41" s="647"/>
      <c r="F41" s="646"/>
      <c r="G41" s="647"/>
      <c r="H41" s="1382">
        <f t="shared" si="0"/>
        <v>0</v>
      </c>
      <c r="I41" s="1383"/>
      <c r="J41" s="642">
        <f t="shared" si="1"/>
        <v>0</v>
      </c>
      <c r="L41" s="1417"/>
      <c r="M41" s="1417"/>
      <c r="N41" s="1417"/>
      <c r="O41" s="1417"/>
      <c r="P41" s="640"/>
      <c r="Q41" s="640"/>
      <c r="R41" s="640"/>
      <c r="S41" s="640"/>
      <c r="T41" s="640"/>
    </row>
    <row r="42" spans="1:20" ht="15.75" hidden="1" customHeight="1" x14ac:dyDescent="0.2">
      <c r="A42" s="644"/>
      <c r="B42" s="644"/>
      <c r="C42" s="645"/>
      <c r="D42" s="646"/>
      <c r="E42" s="647"/>
      <c r="F42" s="646"/>
      <c r="G42" s="647"/>
      <c r="H42" s="1382">
        <f t="shared" si="0"/>
        <v>0</v>
      </c>
      <c r="I42" s="1383"/>
      <c r="J42" s="642">
        <f t="shared" si="1"/>
        <v>0</v>
      </c>
      <c r="L42" s="1417"/>
      <c r="M42" s="1417"/>
      <c r="N42" s="1417"/>
      <c r="O42" s="1417"/>
      <c r="P42" s="640"/>
      <c r="Q42" s="640"/>
      <c r="R42" s="640"/>
      <c r="S42" s="640"/>
      <c r="T42" s="640"/>
    </row>
    <row r="43" spans="1:20" ht="15.75" hidden="1" customHeight="1" x14ac:dyDescent="0.2">
      <c r="A43" s="644"/>
      <c r="B43" s="644"/>
      <c r="C43" s="645"/>
      <c r="D43" s="646"/>
      <c r="E43" s="647"/>
      <c r="F43" s="646"/>
      <c r="G43" s="647"/>
      <c r="H43" s="1382">
        <f t="shared" si="0"/>
        <v>0</v>
      </c>
      <c r="I43" s="1383"/>
      <c r="J43" s="642">
        <f t="shared" si="1"/>
        <v>0</v>
      </c>
      <c r="L43" s="1417"/>
      <c r="M43" s="1417"/>
      <c r="N43" s="1417"/>
      <c r="O43" s="1417"/>
      <c r="P43" s="640"/>
      <c r="Q43" s="640"/>
      <c r="R43" s="640"/>
      <c r="S43" s="640"/>
      <c r="T43" s="640"/>
    </row>
    <row r="44" spans="1:20" ht="15.75" hidden="1" customHeight="1" x14ac:dyDescent="0.2">
      <c r="A44" s="644"/>
      <c r="B44" s="644"/>
      <c r="C44" s="645"/>
      <c r="D44" s="646"/>
      <c r="E44" s="647"/>
      <c r="F44" s="646"/>
      <c r="G44" s="647"/>
      <c r="H44" s="1382">
        <f t="shared" si="0"/>
        <v>0</v>
      </c>
      <c r="I44" s="1383"/>
      <c r="J44" s="642">
        <f t="shared" si="1"/>
        <v>0</v>
      </c>
      <c r="L44" s="1417"/>
      <c r="M44" s="1417"/>
      <c r="N44" s="1417"/>
      <c r="O44" s="1417"/>
      <c r="P44" s="640"/>
      <c r="Q44" s="640"/>
      <c r="R44" s="640"/>
      <c r="S44" s="640"/>
      <c r="T44" s="640"/>
    </row>
    <row r="45" spans="1:20" ht="15.75" hidden="1" customHeight="1" x14ac:dyDescent="0.2">
      <c r="A45" s="644"/>
      <c r="B45" s="644"/>
      <c r="C45" s="645"/>
      <c r="D45" s="646"/>
      <c r="E45" s="647"/>
      <c r="F45" s="646"/>
      <c r="G45" s="647"/>
      <c r="H45" s="1382">
        <f t="shared" si="0"/>
        <v>0</v>
      </c>
      <c r="I45" s="1383"/>
      <c r="J45" s="642">
        <f t="shared" si="1"/>
        <v>0</v>
      </c>
      <c r="L45" s="1417"/>
      <c r="M45" s="1417"/>
      <c r="N45" s="1417"/>
      <c r="O45" s="1417"/>
      <c r="P45" s="640"/>
      <c r="Q45" s="640"/>
      <c r="R45" s="640"/>
      <c r="S45" s="640"/>
      <c r="T45" s="640"/>
    </row>
    <row r="46" spans="1:20" ht="15.75" hidden="1" customHeight="1" x14ac:dyDescent="0.2">
      <c r="A46" s="644"/>
      <c r="B46" s="644"/>
      <c r="C46" s="645"/>
      <c r="D46" s="646"/>
      <c r="E46" s="647"/>
      <c r="F46" s="646"/>
      <c r="G46" s="647"/>
      <c r="H46" s="1382">
        <f t="shared" si="0"/>
        <v>0</v>
      </c>
      <c r="I46" s="1383"/>
      <c r="J46" s="642">
        <f t="shared" si="1"/>
        <v>0</v>
      </c>
      <c r="L46" s="1417"/>
      <c r="M46" s="1417"/>
      <c r="N46" s="1417"/>
      <c r="O46" s="1417"/>
      <c r="P46" s="640"/>
      <c r="Q46" s="640"/>
      <c r="R46" s="640"/>
      <c r="S46" s="640"/>
      <c r="T46" s="640"/>
    </row>
    <row r="47" spans="1:20" ht="15.75" hidden="1" customHeight="1" x14ac:dyDescent="0.2">
      <c r="A47" s="644"/>
      <c r="B47" s="644"/>
      <c r="C47" s="645"/>
      <c r="D47" s="646"/>
      <c r="E47" s="647"/>
      <c r="F47" s="646"/>
      <c r="G47" s="647"/>
      <c r="H47" s="1382">
        <f t="shared" si="0"/>
        <v>0</v>
      </c>
      <c r="I47" s="1383"/>
      <c r="J47" s="642">
        <f t="shared" si="1"/>
        <v>0</v>
      </c>
      <c r="L47" s="1417"/>
      <c r="M47" s="1417"/>
      <c r="N47" s="1417"/>
      <c r="O47" s="1417"/>
      <c r="P47" s="640"/>
      <c r="Q47" s="640"/>
      <c r="R47" s="640"/>
      <c r="S47" s="640"/>
      <c r="T47" s="640"/>
    </row>
    <row r="48" spans="1:20" ht="15.75" hidden="1" customHeight="1" x14ac:dyDescent="0.2">
      <c r="A48" s="644"/>
      <c r="B48" s="644"/>
      <c r="C48" s="645"/>
      <c r="D48" s="646"/>
      <c r="E48" s="647"/>
      <c r="F48" s="646"/>
      <c r="G48" s="647"/>
      <c r="H48" s="1382">
        <f t="shared" si="0"/>
        <v>0</v>
      </c>
      <c r="I48" s="1383"/>
      <c r="J48" s="642">
        <f t="shared" si="1"/>
        <v>0</v>
      </c>
      <c r="L48" s="1417"/>
      <c r="M48" s="1417"/>
      <c r="N48" s="1417"/>
      <c r="O48" s="1417"/>
      <c r="P48" s="640"/>
      <c r="Q48" s="640"/>
      <c r="R48" s="640"/>
      <c r="S48" s="640"/>
      <c r="T48" s="640"/>
    </row>
    <row r="49" spans="1:20" ht="15.75" hidden="1" customHeight="1" x14ac:dyDescent="0.2">
      <c r="A49" s="644"/>
      <c r="B49" s="644"/>
      <c r="C49" s="645"/>
      <c r="D49" s="646"/>
      <c r="E49" s="647"/>
      <c r="F49" s="646"/>
      <c r="G49" s="647"/>
      <c r="H49" s="1382">
        <f t="shared" si="0"/>
        <v>0</v>
      </c>
      <c r="I49" s="1383"/>
      <c r="J49" s="642">
        <f t="shared" si="1"/>
        <v>0</v>
      </c>
      <c r="L49" s="1417"/>
      <c r="M49" s="1417"/>
      <c r="N49" s="1417"/>
      <c r="O49" s="1417"/>
      <c r="P49" s="640"/>
      <c r="Q49" s="640"/>
      <c r="R49" s="640"/>
      <c r="S49" s="640"/>
      <c r="T49" s="640"/>
    </row>
    <row r="50" spans="1:20" ht="15.75" hidden="1" customHeight="1" x14ac:dyDescent="0.2">
      <c r="A50" s="644"/>
      <c r="B50" s="644"/>
      <c r="C50" s="645"/>
      <c r="D50" s="646"/>
      <c r="E50" s="647"/>
      <c r="F50" s="646"/>
      <c r="G50" s="647"/>
      <c r="H50" s="1382">
        <f t="shared" si="0"/>
        <v>0</v>
      </c>
      <c r="I50" s="1383"/>
      <c r="J50" s="642">
        <f t="shared" si="1"/>
        <v>0</v>
      </c>
      <c r="L50" s="1417"/>
      <c r="M50" s="1417"/>
      <c r="N50" s="1417"/>
      <c r="O50" s="1417"/>
      <c r="P50" s="640"/>
      <c r="Q50" s="640"/>
      <c r="R50" s="640"/>
      <c r="S50" s="640"/>
      <c r="T50" s="640"/>
    </row>
    <row r="51" spans="1:20" ht="15.75" hidden="1" customHeight="1" x14ac:dyDescent="0.2">
      <c r="A51" s="644"/>
      <c r="B51" s="644"/>
      <c r="C51" s="645"/>
      <c r="D51" s="646"/>
      <c r="E51" s="647"/>
      <c r="F51" s="646"/>
      <c r="G51" s="647"/>
      <c r="H51" s="1382">
        <f t="shared" si="0"/>
        <v>0</v>
      </c>
      <c r="I51" s="1383"/>
      <c r="J51" s="642">
        <f t="shared" si="1"/>
        <v>0</v>
      </c>
      <c r="L51" s="1417"/>
      <c r="M51" s="1417"/>
      <c r="N51" s="1417"/>
      <c r="O51" s="1417"/>
      <c r="P51" s="640"/>
      <c r="Q51" s="640"/>
      <c r="R51" s="640"/>
      <c r="S51" s="640"/>
      <c r="T51" s="640"/>
    </row>
    <row r="52" spans="1:20" ht="15.75" hidden="1" customHeight="1" x14ac:dyDescent="0.2">
      <c r="A52" s="644"/>
      <c r="B52" s="644"/>
      <c r="C52" s="645"/>
      <c r="D52" s="646"/>
      <c r="E52" s="647"/>
      <c r="F52" s="646"/>
      <c r="G52" s="647"/>
      <c r="H52" s="1382">
        <f t="shared" si="0"/>
        <v>0</v>
      </c>
      <c r="I52" s="1383"/>
      <c r="J52" s="642">
        <f t="shared" si="1"/>
        <v>0</v>
      </c>
      <c r="L52" s="1417"/>
      <c r="M52" s="1417"/>
      <c r="N52" s="1417"/>
      <c r="O52" s="1417"/>
      <c r="P52" s="640"/>
      <c r="Q52" s="640"/>
      <c r="R52" s="640"/>
      <c r="S52" s="640"/>
      <c r="T52" s="640"/>
    </row>
    <row r="53" spans="1:20" ht="15.75" hidden="1" customHeight="1" x14ac:dyDescent="0.2">
      <c r="A53" s="644"/>
      <c r="B53" s="644"/>
      <c r="C53" s="645"/>
      <c r="D53" s="646"/>
      <c r="E53" s="647"/>
      <c r="F53" s="646"/>
      <c r="G53" s="647"/>
      <c r="H53" s="1382">
        <f t="shared" si="0"/>
        <v>0</v>
      </c>
      <c r="I53" s="1383"/>
      <c r="J53" s="642">
        <f t="shared" si="1"/>
        <v>0</v>
      </c>
      <c r="L53" s="1417"/>
      <c r="M53" s="1417"/>
      <c r="N53" s="1417"/>
      <c r="O53" s="1417"/>
      <c r="P53" s="640"/>
      <c r="Q53" s="640"/>
      <c r="R53" s="640"/>
      <c r="S53" s="640"/>
      <c r="T53" s="640"/>
    </row>
    <row r="54" spans="1:20" ht="15.75" hidden="1" customHeight="1" x14ac:dyDescent="0.2">
      <c r="A54" s="644"/>
      <c r="B54" s="644"/>
      <c r="C54" s="645"/>
      <c r="D54" s="646"/>
      <c r="E54" s="647"/>
      <c r="F54" s="646"/>
      <c r="G54" s="647"/>
      <c r="H54" s="1382">
        <f t="shared" si="0"/>
        <v>0</v>
      </c>
      <c r="I54" s="1383"/>
      <c r="J54" s="642">
        <f t="shared" si="1"/>
        <v>0</v>
      </c>
      <c r="L54" s="1417"/>
      <c r="M54" s="1417"/>
      <c r="N54" s="1417"/>
      <c r="O54" s="1417"/>
      <c r="P54" s="640"/>
      <c r="Q54" s="640"/>
      <c r="R54" s="640"/>
      <c r="S54" s="640"/>
      <c r="T54" s="640"/>
    </row>
    <row r="55" spans="1:20" ht="15.75" hidden="1" customHeight="1" x14ac:dyDescent="0.2">
      <c r="A55" s="644"/>
      <c r="B55" s="644"/>
      <c r="C55" s="645"/>
      <c r="D55" s="646"/>
      <c r="E55" s="647"/>
      <c r="F55" s="646"/>
      <c r="G55" s="647"/>
      <c r="H55" s="1382">
        <f t="shared" si="0"/>
        <v>0</v>
      </c>
      <c r="I55" s="1383"/>
      <c r="J55" s="642">
        <f t="shared" si="1"/>
        <v>0</v>
      </c>
      <c r="L55" s="1417"/>
      <c r="M55" s="1417"/>
      <c r="N55" s="1417"/>
      <c r="O55" s="1417"/>
      <c r="P55" s="640"/>
      <c r="Q55" s="640"/>
      <c r="R55" s="640"/>
      <c r="S55" s="640"/>
      <c r="T55" s="640"/>
    </row>
    <row r="56" spans="1:20" ht="15.75" hidden="1" customHeight="1" x14ac:dyDescent="0.2">
      <c r="A56" s="644"/>
      <c r="B56" s="644"/>
      <c r="C56" s="645"/>
      <c r="D56" s="646"/>
      <c r="E56" s="647"/>
      <c r="F56" s="646"/>
      <c r="G56" s="647"/>
      <c r="H56" s="1382">
        <f t="shared" si="0"/>
        <v>0</v>
      </c>
      <c r="I56" s="1383"/>
      <c r="J56" s="642">
        <f t="shared" si="1"/>
        <v>0</v>
      </c>
      <c r="L56" s="1417"/>
      <c r="M56" s="1417"/>
      <c r="N56" s="1417"/>
      <c r="O56" s="1417"/>
      <c r="P56" s="640"/>
      <c r="Q56" s="640"/>
      <c r="R56" s="640"/>
      <c r="S56" s="640"/>
      <c r="T56" s="640"/>
    </row>
    <row r="57" spans="1:20" ht="15.75" hidden="1" customHeight="1" x14ac:dyDescent="0.2">
      <c r="A57" s="644"/>
      <c r="B57" s="644"/>
      <c r="C57" s="645"/>
      <c r="D57" s="646"/>
      <c r="E57" s="647"/>
      <c r="F57" s="646"/>
      <c r="G57" s="647"/>
      <c r="H57" s="1382">
        <f t="shared" si="0"/>
        <v>0</v>
      </c>
      <c r="I57" s="1383"/>
      <c r="J57" s="642">
        <f t="shared" si="1"/>
        <v>0</v>
      </c>
      <c r="L57" s="1417"/>
      <c r="M57" s="1417"/>
      <c r="N57" s="1417"/>
      <c r="O57" s="1417"/>
      <c r="P57" s="640"/>
      <c r="Q57" s="640"/>
      <c r="R57" s="640"/>
      <c r="S57" s="640"/>
      <c r="T57" s="640"/>
    </row>
    <row r="58" spans="1:20" ht="15.75" hidden="1" customHeight="1" x14ac:dyDescent="0.2">
      <c r="A58" s="644"/>
      <c r="B58" s="644"/>
      <c r="C58" s="645"/>
      <c r="D58" s="646"/>
      <c r="E58" s="647"/>
      <c r="F58" s="646"/>
      <c r="G58" s="647"/>
      <c r="H58" s="1382">
        <f t="shared" si="0"/>
        <v>0</v>
      </c>
      <c r="I58" s="1383"/>
      <c r="J58" s="642">
        <f t="shared" si="1"/>
        <v>0</v>
      </c>
      <c r="L58" s="1417"/>
      <c r="M58" s="1417"/>
      <c r="N58" s="1417"/>
      <c r="O58" s="1417"/>
      <c r="P58" s="640"/>
      <c r="Q58" s="640"/>
      <c r="R58" s="640"/>
      <c r="S58" s="640"/>
      <c r="T58" s="640"/>
    </row>
    <row r="59" spans="1:20" ht="15.75" hidden="1" customHeight="1" x14ac:dyDescent="0.2">
      <c r="A59" s="644"/>
      <c r="B59" s="644"/>
      <c r="C59" s="645"/>
      <c r="D59" s="646"/>
      <c r="E59" s="647"/>
      <c r="F59" s="646"/>
      <c r="G59" s="647"/>
      <c r="H59" s="1382">
        <f t="shared" si="0"/>
        <v>0</v>
      </c>
      <c r="I59" s="1383"/>
      <c r="J59" s="642">
        <f t="shared" si="1"/>
        <v>0</v>
      </c>
      <c r="L59" s="1417"/>
      <c r="M59" s="1417"/>
      <c r="N59" s="1417"/>
      <c r="O59" s="1417"/>
      <c r="P59" s="640"/>
      <c r="Q59" s="640"/>
      <c r="R59" s="640"/>
      <c r="S59" s="640"/>
      <c r="T59" s="640"/>
    </row>
    <row r="60" spans="1:20" ht="15.75" hidden="1" customHeight="1" x14ac:dyDescent="0.2">
      <c r="A60" s="644"/>
      <c r="B60" s="644"/>
      <c r="C60" s="645"/>
      <c r="D60" s="646"/>
      <c r="E60" s="647"/>
      <c r="F60" s="646"/>
      <c r="G60" s="647"/>
      <c r="H60" s="1382">
        <f t="shared" si="0"/>
        <v>0</v>
      </c>
      <c r="I60" s="1383"/>
      <c r="J60" s="642">
        <f t="shared" si="1"/>
        <v>0</v>
      </c>
      <c r="L60" s="1417"/>
      <c r="M60" s="1417"/>
      <c r="N60" s="1417"/>
      <c r="O60" s="1417"/>
      <c r="P60" s="640"/>
      <c r="Q60" s="640"/>
      <c r="R60" s="640"/>
      <c r="S60" s="640"/>
      <c r="T60" s="640"/>
    </row>
    <row r="61" spans="1:20" ht="15.75" hidden="1" customHeight="1" x14ac:dyDescent="0.2">
      <c r="A61" s="644"/>
      <c r="B61" s="644"/>
      <c r="C61" s="645"/>
      <c r="D61" s="646"/>
      <c r="E61" s="647"/>
      <c r="F61" s="646"/>
      <c r="G61" s="647"/>
      <c r="H61" s="1382">
        <f t="shared" si="0"/>
        <v>0</v>
      </c>
      <c r="I61" s="1383"/>
      <c r="J61" s="642">
        <f t="shared" si="1"/>
        <v>0</v>
      </c>
      <c r="L61" s="1417"/>
      <c r="M61" s="1417"/>
      <c r="N61" s="1417"/>
      <c r="O61" s="1417"/>
      <c r="P61" s="640"/>
      <c r="Q61" s="640"/>
      <c r="R61" s="640"/>
      <c r="S61" s="640"/>
      <c r="T61" s="640"/>
    </row>
    <row r="62" spans="1:20" ht="15.75" hidden="1" customHeight="1" x14ac:dyDescent="0.2">
      <c r="A62" s="644"/>
      <c r="B62" s="644"/>
      <c r="C62" s="645"/>
      <c r="D62" s="646"/>
      <c r="E62" s="647"/>
      <c r="F62" s="646"/>
      <c r="G62" s="647"/>
      <c r="H62" s="1382">
        <f t="shared" si="0"/>
        <v>0</v>
      </c>
      <c r="I62" s="1383"/>
      <c r="J62" s="642">
        <f t="shared" si="1"/>
        <v>0</v>
      </c>
      <c r="L62" s="1417"/>
      <c r="M62" s="1417"/>
      <c r="N62" s="1417"/>
      <c r="O62" s="1417"/>
      <c r="P62" s="640"/>
      <c r="Q62" s="640"/>
      <c r="R62" s="640"/>
      <c r="S62" s="640"/>
      <c r="T62" s="640"/>
    </row>
    <row r="63" spans="1:20" ht="15.75" hidden="1" customHeight="1" x14ac:dyDescent="0.2">
      <c r="A63" s="644"/>
      <c r="B63" s="644"/>
      <c r="C63" s="645"/>
      <c r="D63" s="646"/>
      <c r="E63" s="647"/>
      <c r="F63" s="646"/>
      <c r="G63" s="647"/>
      <c r="H63" s="1382">
        <f t="shared" si="0"/>
        <v>0</v>
      </c>
      <c r="I63" s="1383"/>
      <c r="J63" s="642">
        <f t="shared" si="1"/>
        <v>0</v>
      </c>
      <c r="L63" s="1417"/>
      <c r="M63" s="1417"/>
      <c r="N63" s="1417"/>
      <c r="O63" s="1417"/>
      <c r="P63" s="640"/>
      <c r="Q63" s="640"/>
      <c r="R63" s="640"/>
      <c r="S63" s="640"/>
      <c r="T63" s="640"/>
    </row>
    <row r="64" spans="1:20" ht="15.75" hidden="1" customHeight="1" x14ac:dyDescent="0.2">
      <c r="A64" s="644"/>
      <c r="B64" s="644"/>
      <c r="C64" s="645"/>
      <c r="D64" s="646"/>
      <c r="E64" s="647"/>
      <c r="F64" s="646"/>
      <c r="G64" s="647"/>
      <c r="H64" s="1382">
        <f t="shared" si="0"/>
        <v>0</v>
      </c>
      <c r="I64" s="1383"/>
      <c r="J64" s="642">
        <f t="shared" si="1"/>
        <v>0</v>
      </c>
      <c r="L64" s="1417"/>
      <c r="M64" s="1417"/>
      <c r="N64" s="1417"/>
      <c r="O64" s="1417"/>
      <c r="P64" s="640"/>
      <c r="Q64" s="640"/>
      <c r="R64" s="640"/>
      <c r="S64" s="640"/>
      <c r="T64" s="640"/>
    </row>
    <row r="65" spans="1:20" ht="15.75" hidden="1" customHeight="1" x14ac:dyDescent="0.2">
      <c r="A65" s="644"/>
      <c r="B65" s="644"/>
      <c r="C65" s="645"/>
      <c r="D65" s="646"/>
      <c r="E65" s="647"/>
      <c r="F65" s="646"/>
      <c r="G65" s="647"/>
      <c r="H65" s="1382">
        <f t="shared" si="0"/>
        <v>0</v>
      </c>
      <c r="I65" s="1383"/>
      <c r="J65" s="642">
        <f t="shared" si="1"/>
        <v>0</v>
      </c>
      <c r="L65" s="1417"/>
      <c r="M65" s="1417"/>
      <c r="N65" s="1417"/>
      <c r="O65" s="1417"/>
      <c r="P65" s="640"/>
      <c r="Q65" s="640"/>
      <c r="R65" s="640"/>
      <c r="S65" s="640"/>
      <c r="T65" s="640"/>
    </row>
    <row r="66" spans="1:20" ht="15.75" hidden="1" customHeight="1" x14ac:dyDescent="0.2">
      <c r="A66" s="644"/>
      <c r="B66" s="644"/>
      <c r="C66" s="645"/>
      <c r="D66" s="646"/>
      <c r="E66" s="647"/>
      <c r="F66" s="646"/>
      <c r="G66" s="647"/>
      <c r="H66" s="1382">
        <f t="shared" si="0"/>
        <v>0</v>
      </c>
      <c r="I66" s="1383"/>
      <c r="J66" s="642">
        <f t="shared" si="1"/>
        <v>0</v>
      </c>
      <c r="L66" s="1417"/>
      <c r="M66" s="1417"/>
      <c r="N66" s="1417"/>
      <c r="O66" s="1417"/>
      <c r="P66" s="640"/>
      <c r="Q66" s="640"/>
      <c r="R66" s="640"/>
      <c r="S66" s="640"/>
      <c r="T66" s="640"/>
    </row>
    <row r="67" spans="1:20" ht="15.75" hidden="1" customHeight="1" x14ac:dyDescent="0.2">
      <c r="A67" s="644"/>
      <c r="B67" s="644"/>
      <c r="C67" s="645"/>
      <c r="D67" s="646"/>
      <c r="E67" s="647"/>
      <c r="F67" s="646"/>
      <c r="G67" s="647"/>
      <c r="H67" s="1382">
        <f t="shared" si="0"/>
        <v>0</v>
      </c>
      <c r="I67" s="1383"/>
      <c r="J67" s="642">
        <f t="shared" si="1"/>
        <v>0</v>
      </c>
      <c r="L67" s="1417"/>
      <c r="M67" s="1417"/>
      <c r="N67" s="1417"/>
      <c r="O67" s="1417"/>
      <c r="P67" s="640"/>
      <c r="Q67" s="640"/>
      <c r="R67" s="640"/>
      <c r="S67" s="640"/>
      <c r="T67" s="640"/>
    </row>
    <row r="68" spans="1:20" ht="15.75" hidden="1" customHeight="1" x14ac:dyDescent="0.2">
      <c r="A68" s="644"/>
      <c r="B68" s="644"/>
      <c r="C68" s="645"/>
      <c r="D68" s="646"/>
      <c r="E68" s="647"/>
      <c r="F68" s="646"/>
      <c r="G68" s="647"/>
      <c r="H68" s="1382">
        <f t="shared" si="0"/>
        <v>0</v>
      </c>
      <c r="I68" s="1383"/>
      <c r="J68" s="642">
        <f t="shared" si="1"/>
        <v>0</v>
      </c>
      <c r="L68" s="1417"/>
      <c r="M68" s="1417"/>
      <c r="N68" s="1417"/>
      <c r="O68" s="1417"/>
      <c r="P68" s="640"/>
      <c r="Q68" s="640"/>
      <c r="R68" s="640"/>
      <c r="S68" s="640"/>
      <c r="T68" s="640"/>
    </row>
    <row r="69" spans="1:20" ht="15.75" hidden="1" customHeight="1" x14ac:dyDescent="0.2">
      <c r="A69" s="644"/>
      <c r="B69" s="644"/>
      <c r="C69" s="645"/>
      <c r="D69" s="646"/>
      <c r="E69" s="647"/>
      <c r="F69" s="646"/>
      <c r="G69" s="647"/>
      <c r="H69" s="1382">
        <f t="shared" si="0"/>
        <v>0</v>
      </c>
      <c r="I69" s="1383"/>
      <c r="J69" s="642">
        <f t="shared" si="1"/>
        <v>0</v>
      </c>
      <c r="L69" s="1417"/>
      <c r="M69" s="1417"/>
      <c r="N69" s="1417"/>
      <c r="O69" s="1417"/>
      <c r="P69" s="640"/>
      <c r="Q69" s="640"/>
      <c r="R69" s="640"/>
      <c r="S69" s="640"/>
      <c r="T69" s="640"/>
    </row>
    <row r="70" spans="1:20" ht="15.75" hidden="1" customHeight="1" x14ac:dyDescent="0.2">
      <c r="A70" s="644"/>
      <c r="B70" s="644"/>
      <c r="C70" s="645"/>
      <c r="D70" s="646"/>
      <c r="E70" s="647"/>
      <c r="F70" s="646"/>
      <c r="G70" s="647"/>
      <c r="H70" s="1382">
        <f t="shared" si="0"/>
        <v>0</v>
      </c>
      <c r="I70" s="1383"/>
      <c r="J70" s="642">
        <f t="shared" si="1"/>
        <v>0</v>
      </c>
      <c r="L70" s="1417"/>
      <c r="M70" s="1417"/>
      <c r="N70" s="1417"/>
      <c r="O70" s="1417"/>
      <c r="P70" s="640"/>
      <c r="Q70" s="640"/>
      <c r="R70" s="640"/>
      <c r="S70" s="640"/>
      <c r="T70" s="640"/>
    </row>
    <row r="71" spans="1:20" ht="15.75" hidden="1" customHeight="1" x14ac:dyDescent="0.2">
      <c r="A71" s="644"/>
      <c r="B71" s="644"/>
      <c r="C71" s="645"/>
      <c r="D71" s="646"/>
      <c r="E71" s="647"/>
      <c r="F71" s="646"/>
      <c r="G71" s="647"/>
      <c r="H71" s="1382">
        <f t="shared" si="0"/>
        <v>0</v>
      </c>
      <c r="I71" s="1383"/>
      <c r="J71" s="642">
        <f t="shared" si="1"/>
        <v>0</v>
      </c>
      <c r="L71" s="1417"/>
      <c r="M71" s="1417"/>
      <c r="N71" s="1417"/>
      <c r="O71" s="1417"/>
      <c r="P71" s="640"/>
      <c r="Q71" s="640"/>
      <c r="R71" s="640"/>
      <c r="S71" s="640"/>
      <c r="T71" s="640"/>
    </row>
    <row r="72" spans="1:20" ht="15.75" hidden="1" customHeight="1" x14ac:dyDescent="0.2">
      <c r="A72" s="644"/>
      <c r="B72" s="644"/>
      <c r="C72" s="645"/>
      <c r="D72" s="646"/>
      <c r="E72" s="647"/>
      <c r="F72" s="646"/>
      <c r="G72" s="647"/>
      <c r="H72" s="1382">
        <f t="shared" si="0"/>
        <v>0</v>
      </c>
      <c r="I72" s="1383"/>
      <c r="J72" s="642">
        <f t="shared" si="1"/>
        <v>0</v>
      </c>
      <c r="L72" s="1417"/>
      <c r="M72" s="1417"/>
      <c r="N72" s="1417"/>
      <c r="O72" s="1417"/>
      <c r="P72" s="640"/>
      <c r="Q72" s="640"/>
      <c r="R72" s="640"/>
      <c r="S72" s="640"/>
      <c r="T72" s="640"/>
    </row>
    <row r="73" spans="1:20" ht="15.75" hidden="1" customHeight="1" x14ac:dyDescent="0.2">
      <c r="A73" s="644"/>
      <c r="B73" s="644"/>
      <c r="C73" s="645"/>
      <c r="D73" s="646"/>
      <c r="E73" s="647"/>
      <c r="F73" s="646"/>
      <c r="G73" s="647"/>
      <c r="H73" s="1382">
        <f t="shared" si="0"/>
        <v>0</v>
      </c>
      <c r="I73" s="1383"/>
      <c r="J73" s="642">
        <f t="shared" si="1"/>
        <v>0</v>
      </c>
      <c r="L73" s="1417"/>
      <c r="M73" s="1417"/>
      <c r="N73" s="1417"/>
      <c r="O73" s="1417"/>
      <c r="P73" s="640"/>
      <c r="Q73" s="640"/>
      <c r="R73" s="640"/>
      <c r="S73" s="640"/>
      <c r="T73" s="640"/>
    </row>
    <row r="74" spans="1:20" ht="15.75" hidden="1" customHeight="1" x14ac:dyDescent="0.2">
      <c r="A74" s="644"/>
      <c r="B74" s="644"/>
      <c r="C74" s="645"/>
      <c r="D74" s="646"/>
      <c r="E74" s="647"/>
      <c r="F74" s="646"/>
      <c r="G74" s="647"/>
      <c r="H74" s="1382">
        <f t="shared" si="0"/>
        <v>0</v>
      </c>
      <c r="I74" s="1383"/>
      <c r="J74" s="642">
        <f t="shared" si="1"/>
        <v>0</v>
      </c>
      <c r="L74" s="1417"/>
      <c r="M74" s="1417"/>
      <c r="N74" s="1417"/>
      <c r="O74" s="1417"/>
      <c r="P74" s="640"/>
      <c r="Q74" s="640"/>
      <c r="R74" s="640"/>
      <c r="S74" s="640"/>
      <c r="T74" s="640"/>
    </row>
    <row r="75" spans="1:20" ht="15.75" hidden="1" customHeight="1" x14ac:dyDescent="0.2">
      <c r="A75" s="644"/>
      <c r="B75" s="644"/>
      <c r="C75" s="645"/>
      <c r="D75" s="646"/>
      <c r="E75" s="647"/>
      <c r="F75" s="646"/>
      <c r="G75" s="647"/>
      <c r="H75" s="1382">
        <f t="shared" si="0"/>
        <v>0</v>
      </c>
      <c r="I75" s="1383"/>
      <c r="J75" s="642">
        <f t="shared" si="1"/>
        <v>0</v>
      </c>
      <c r="L75" s="1417"/>
      <c r="M75" s="1417"/>
      <c r="N75" s="1417"/>
      <c r="O75" s="1417"/>
      <c r="P75" s="640"/>
      <c r="Q75" s="640"/>
      <c r="R75" s="640"/>
      <c r="S75" s="640"/>
      <c r="T75" s="640"/>
    </row>
    <row r="76" spans="1:20" ht="15.75" hidden="1" customHeight="1" x14ac:dyDescent="0.2">
      <c r="A76" s="644"/>
      <c r="B76" s="644"/>
      <c r="C76" s="645"/>
      <c r="D76" s="646"/>
      <c r="E76" s="647"/>
      <c r="F76" s="646"/>
      <c r="G76" s="647"/>
      <c r="H76" s="1382">
        <f t="shared" si="0"/>
        <v>0</v>
      </c>
      <c r="I76" s="1383"/>
      <c r="J76" s="642">
        <f t="shared" si="1"/>
        <v>0</v>
      </c>
      <c r="L76" s="1417"/>
      <c r="M76" s="1417"/>
      <c r="N76" s="1417"/>
      <c r="O76" s="1417"/>
      <c r="P76" s="640"/>
      <c r="Q76" s="640"/>
      <c r="R76" s="640"/>
      <c r="S76" s="640"/>
      <c r="T76" s="640"/>
    </row>
    <row r="77" spans="1:20" ht="15.75" hidden="1" customHeight="1" x14ac:dyDescent="0.2">
      <c r="A77" s="644"/>
      <c r="B77" s="644"/>
      <c r="C77" s="645"/>
      <c r="D77" s="646"/>
      <c r="E77" s="647"/>
      <c r="F77" s="646"/>
      <c r="G77" s="647"/>
      <c r="H77" s="1382">
        <f t="shared" si="0"/>
        <v>0</v>
      </c>
      <c r="I77" s="1383"/>
      <c r="J77" s="642">
        <f t="shared" si="1"/>
        <v>0</v>
      </c>
      <c r="L77" s="1417"/>
      <c r="M77" s="1417"/>
      <c r="N77" s="1417"/>
      <c r="O77" s="1417"/>
      <c r="P77" s="640"/>
      <c r="Q77" s="640"/>
      <c r="R77" s="640"/>
      <c r="S77" s="640"/>
      <c r="T77" s="640"/>
    </row>
    <row r="78" spans="1:20" ht="15.75" hidden="1" customHeight="1" x14ac:dyDescent="0.2">
      <c r="A78" s="644"/>
      <c r="B78" s="644"/>
      <c r="C78" s="645"/>
      <c r="D78" s="646"/>
      <c r="E78" s="647"/>
      <c r="F78" s="646"/>
      <c r="G78" s="647"/>
      <c r="H78" s="1382">
        <f t="shared" si="0"/>
        <v>0</v>
      </c>
      <c r="I78" s="1383"/>
      <c r="J78" s="642">
        <f t="shared" si="1"/>
        <v>0</v>
      </c>
      <c r="L78" s="1417"/>
      <c r="M78" s="1417"/>
      <c r="N78" s="1417"/>
      <c r="O78" s="1417"/>
      <c r="P78" s="640"/>
      <c r="Q78" s="640"/>
      <c r="R78" s="640"/>
      <c r="S78" s="640"/>
      <c r="T78" s="640"/>
    </row>
    <row r="79" spans="1:20" ht="15.75" hidden="1" customHeight="1" x14ac:dyDescent="0.2">
      <c r="A79" s="644"/>
      <c r="B79" s="644"/>
      <c r="C79" s="645"/>
      <c r="D79" s="646"/>
      <c r="E79" s="647"/>
      <c r="F79" s="646"/>
      <c r="G79" s="647"/>
      <c r="H79" s="1382">
        <f t="shared" ref="H79:H89" si="2">D79-F79</f>
        <v>0</v>
      </c>
      <c r="I79" s="1383"/>
      <c r="J79" s="642">
        <f t="shared" ref="J79:J89" si="3">J78+H79</f>
        <v>0</v>
      </c>
      <c r="L79" s="1417"/>
      <c r="M79" s="1417"/>
      <c r="N79" s="1417"/>
      <c r="O79" s="1417"/>
      <c r="P79" s="640"/>
      <c r="Q79" s="640"/>
      <c r="R79" s="640"/>
      <c r="S79" s="640"/>
      <c r="T79" s="640"/>
    </row>
    <row r="80" spans="1:20" ht="15.75" hidden="1" customHeight="1" x14ac:dyDescent="0.2">
      <c r="A80" s="644"/>
      <c r="B80" s="644"/>
      <c r="C80" s="645"/>
      <c r="D80" s="646"/>
      <c r="E80" s="647"/>
      <c r="F80" s="646"/>
      <c r="G80" s="647"/>
      <c r="H80" s="1382">
        <f t="shared" si="2"/>
        <v>0</v>
      </c>
      <c r="I80" s="1383"/>
      <c r="J80" s="642">
        <f t="shared" si="3"/>
        <v>0</v>
      </c>
      <c r="L80" s="1417"/>
      <c r="M80" s="1417"/>
      <c r="N80" s="1417"/>
      <c r="O80" s="1417"/>
      <c r="P80" s="640"/>
      <c r="Q80" s="640"/>
      <c r="R80" s="640"/>
      <c r="S80" s="640"/>
      <c r="T80" s="640"/>
    </row>
    <row r="81" spans="1:20" ht="15.75" hidden="1" customHeight="1" x14ac:dyDescent="0.2">
      <c r="A81" s="644"/>
      <c r="B81" s="644"/>
      <c r="C81" s="645"/>
      <c r="D81" s="646"/>
      <c r="E81" s="647"/>
      <c r="F81" s="646"/>
      <c r="G81" s="647"/>
      <c r="H81" s="1382">
        <f t="shared" si="2"/>
        <v>0</v>
      </c>
      <c r="I81" s="1383"/>
      <c r="J81" s="642">
        <f t="shared" si="3"/>
        <v>0</v>
      </c>
      <c r="L81" s="1417"/>
      <c r="M81" s="1417"/>
      <c r="N81" s="1417"/>
      <c r="O81" s="1417"/>
      <c r="P81" s="640"/>
      <c r="Q81" s="640"/>
      <c r="R81" s="640"/>
      <c r="S81" s="640"/>
      <c r="T81" s="640"/>
    </row>
    <row r="82" spans="1:20" ht="15.75" hidden="1" customHeight="1" x14ac:dyDescent="0.2">
      <c r="A82" s="644"/>
      <c r="B82" s="644"/>
      <c r="C82" s="645"/>
      <c r="D82" s="646"/>
      <c r="E82" s="647"/>
      <c r="F82" s="646"/>
      <c r="G82" s="647"/>
      <c r="H82" s="1382">
        <f t="shared" si="2"/>
        <v>0</v>
      </c>
      <c r="I82" s="1383"/>
      <c r="J82" s="642">
        <f t="shared" si="3"/>
        <v>0</v>
      </c>
      <c r="L82" s="1417"/>
      <c r="M82" s="1417"/>
      <c r="N82" s="1417"/>
      <c r="O82" s="1417"/>
      <c r="P82" s="640"/>
      <c r="Q82" s="640"/>
      <c r="R82" s="640"/>
      <c r="S82" s="640"/>
      <c r="T82" s="640"/>
    </row>
    <row r="83" spans="1:20" ht="15.75" hidden="1" customHeight="1" x14ac:dyDescent="0.2">
      <c r="A83" s="644"/>
      <c r="B83" s="644"/>
      <c r="C83" s="645"/>
      <c r="D83" s="646"/>
      <c r="E83" s="647"/>
      <c r="F83" s="646"/>
      <c r="G83" s="647"/>
      <c r="H83" s="1382">
        <f t="shared" si="2"/>
        <v>0</v>
      </c>
      <c r="I83" s="1383"/>
      <c r="J83" s="642">
        <f t="shared" si="3"/>
        <v>0</v>
      </c>
      <c r="L83" s="1417"/>
      <c r="M83" s="1417"/>
      <c r="N83" s="1417"/>
      <c r="O83" s="1417"/>
      <c r="P83" s="640"/>
      <c r="Q83" s="640"/>
      <c r="R83" s="640"/>
      <c r="S83" s="640"/>
      <c r="T83" s="640"/>
    </row>
    <row r="84" spans="1:20" ht="15.75" hidden="1" customHeight="1" x14ac:dyDescent="0.2">
      <c r="A84" s="644"/>
      <c r="B84" s="644"/>
      <c r="C84" s="645"/>
      <c r="D84" s="646"/>
      <c r="E84" s="647"/>
      <c r="F84" s="646"/>
      <c r="G84" s="647"/>
      <c r="H84" s="1382">
        <f t="shared" si="2"/>
        <v>0</v>
      </c>
      <c r="I84" s="1383"/>
      <c r="J84" s="642">
        <f t="shared" si="3"/>
        <v>0</v>
      </c>
      <c r="L84" s="1417"/>
      <c r="M84" s="1417"/>
      <c r="N84" s="1417"/>
      <c r="O84" s="1417"/>
      <c r="P84" s="640"/>
      <c r="Q84" s="640"/>
      <c r="R84" s="640"/>
      <c r="S84" s="640"/>
      <c r="T84" s="640"/>
    </row>
    <row r="85" spans="1:20" ht="15.75" hidden="1" customHeight="1" x14ac:dyDescent="0.2">
      <c r="A85" s="644"/>
      <c r="B85" s="644"/>
      <c r="C85" s="645"/>
      <c r="D85" s="646"/>
      <c r="E85" s="647"/>
      <c r="F85" s="646"/>
      <c r="G85" s="647"/>
      <c r="H85" s="1382">
        <f t="shared" si="2"/>
        <v>0</v>
      </c>
      <c r="I85" s="1383"/>
      <c r="J85" s="642">
        <f t="shared" si="3"/>
        <v>0</v>
      </c>
      <c r="L85" s="1417"/>
      <c r="M85" s="1417"/>
      <c r="N85" s="1417"/>
      <c r="O85" s="1417"/>
      <c r="P85" s="640"/>
      <c r="Q85" s="640"/>
      <c r="R85" s="640"/>
      <c r="S85" s="640"/>
      <c r="T85" s="640"/>
    </row>
    <row r="86" spans="1:20" ht="15.75" hidden="1" customHeight="1" x14ac:dyDescent="0.2">
      <c r="A86" s="1390"/>
      <c r="B86" s="1390"/>
      <c r="C86" s="1391"/>
      <c r="D86" s="1392"/>
      <c r="E86" s="1393"/>
      <c r="F86" s="1392"/>
      <c r="G86" s="1393"/>
      <c r="H86" s="1382">
        <f t="shared" si="2"/>
        <v>0</v>
      </c>
      <c r="I86" s="1383"/>
      <c r="J86" s="642">
        <f t="shared" si="3"/>
        <v>0</v>
      </c>
      <c r="L86" s="1417"/>
      <c r="M86" s="1417"/>
      <c r="N86" s="1417"/>
      <c r="O86" s="1417"/>
      <c r="P86" s="640"/>
      <c r="Q86" s="640"/>
      <c r="R86" s="640"/>
      <c r="S86" s="640"/>
      <c r="T86" s="640"/>
    </row>
    <row r="87" spans="1:20" ht="15.75" hidden="1" customHeight="1" x14ac:dyDescent="0.2">
      <c r="A87" s="1390"/>
      <c r="B87" s="1390"/>
      <c r="C87" s="1391"/>
      <c r="D87" s="1392"/>
      <c r="E87" s="1393"/>
      <c r="F87" s="1392"/>
      <c r="G87" s="1393"/>
      <c r="H87" s="1382">
        <f t="shared" si="2"/>
        <v>0</v>
      </c>
      <c r="I87" s="1383"/>
      <c r="J87" s="642">
        <f t="shared" si="3"/>
        <v>0</v>
      </c>
      <c r="L87" s="1417"/>
      <c r="M87" s="1417"/>
      <c r="N87" s="1417"/>
      <c r="O87" s="1417"/>
      <c r="P87" s="640"/>
      <c r="Q87" s="640"/>
      <c r="R87" s="640"/>
      <c r="S87" s="640"/>
      <c r="T87" s="640"/>
    </row>
    <row r="88" spans="1:20" ht="15.75" x14ac:dyDescent="0.2">
      <c r="A88" s="1390"/>
      <c r="B88" s="1390"/>
      <c r="C88" s="1391"/>
      <c r="D88" s="1392"/>
      <c r="E88" s="1393"/>
      <c r="F88" s="1392"/>
      <c r="G88" s="1393"/>
      <c r="H88" s="1382">
        <f t="shared" si="2"/>
        <v>0</v>
      </c>
      <c r="I88" s="1383"/>
      <c r="J88" s="642">
        <f t="shared" si="3"/>
        <v>0</v>
      </c>
      <c r="L88" s="1417"/>
      <c r="M88" s="1417"/>
      <c r="N88" s="1417"/>
      <c r="O88" s="1417"/>
      <c r="P88" s="640"/>
      <c r="Q88" s="640"/>
      <c r="R88" s="640"/>
      <c r="S88" s="640"/>
      <c r="T88" s="640"/>
    </row>
    <row r="89" spans="1:20" ht="11.25" customHeight="1" x14ac:dyDescent="0.2">
      <c r="A89" s="1384"/>
      <c r="B89" s="1384"/>
      <c r="C89" s="1385"/>
      <c r="D89" s="1386"/>
      <c r="E89" s="1387"/>
      <c r="F89" s="1386"/>
      <c r="G89" s="1387"/>
      <c r="H89" s="1388">
        <f t="shared" si="2"/>
        <v>0</v>
      </c>
      <c r="I89" s="1389"/>
      <c r="J89" s="642">
        <f t="shared" si="3"/>
        <v>0</v>
      </c>
      <c r="L89" s="1417"/>
      <c r="M89" s="1417"/>
      <c r="N89" s="1417"/>
      <c r="O89" s="1417"/>
    </row>
    <row r="90" spans="1:20" ht="27" customHeight="1" x14ac:dyDescent="0.2">
      <c r="A90" s="1420" t="s">
        <v>1067</v>
      </c>
      <c r="B90" s="1420"/>
      <c r="C90" s="1420"/>
      <c r="D90" s="1420"/>
      <c r="E90" s="1420"/>
      <c r="F90" s="1420"/>
      <c r="G90" s="1420"/>
      <c r="H90" s="1420"/>
      <c r="I90" s="1420"/>
      <c r="J90" s="1420"/>
      <c r="L90" s="860"/>
      <c r="M90" s="860"/>
      <c r="N90" s="860"/>
      <c r="O90" s="860"/>
    </row>
    <row r="91" spans="1:20" ht="22.5" customHeight="1" x14ac:dyDescent="0.2">
      <c r="A91" s="1418" t="s">
        <v>164</v>
      </c>
      <c r="B91" s="1419"/>
      <c r="C91" s="1419"/>
      <c r="D91" s="1419"/>
      <c r="E91" s="1419"/>
      <c r="F91" s="1419"/>
      <c r="G91" s="1419"/>
      <c r="H91" s="1419"/>
      <c r="I91" s="1419"/>
      <c r="J91" s="1419"/>
      <c r="L91" s="860"/>
      <c r="M91" s="860"/>
      <c r="N91" s="860"/>
      <c r="O91" s="860"/>
    </row>
    <row r="92" spans="1:20" ht="24.75" customHeight="1" x14ac:dyDescent="0.2">
      <c r="A92" s="1421" t="s">
        <v>165</v>
      </c>
      <c r="B92" s="1422"/>
      <c r="C92" s="1422"/>
      <c r="D92" s="1422"/>
      <c r="E92" s="1422"/>
      <c r="F92" s="1422"/>
      <c r="G92" s="1422"/>
      <c r="H92" s="1422"/>
      <c r="I92" s="1422"/>
      <c r="J92" s="1422"/>
      <c r="L92" s="860"/>
      <c r="M92" s="860"/>
      <c r="N92" s="860"/>
      <c r="O92" s="860"/>
    </row>
    <row r="93" spans="1:20" ht="11.25" customHeight="1" x14ac:dyDescent="0.2">
      <c r="L93" s="860"/>
      <c r="M93" s="860"/>
      <c r="N93" s="860"/>
      <c r="O93" s="860"/>
    </row>
  </sheetData>
  <sheetProtection password="C236" sheet="1" formatColumns="0" formatRows="0" insertRows="0" deleteRows="0" selectLockedCells="1"/>
  <mergeCells count="116">
    <mergeCell ref="L2:O3"/>
    <mergeCell ref="L5:O89"/>
    <mergeCell ref="A91:J91"/>
    <mergeCell ref="A90:J90"/>
    <mergeCell ref="A92:J92"/>
    <mergeCell ref="F10:G10"/>
    <mergeCell ref="F11:G11"/>
    <mergeCell ref="H10:I10"/>
    <mergeCell ref="H11:I11"/>
    <mergeCell ref="H12:I12"/>
    <mergeCell ref="D10:E10"/>
    <mergeCell ref="D11:E11"/>
    <mergeCell ref="D12:E12"/>
    <mergeCell ref="E9:F9"/>
    <mergeCell ref="A3:J3"/>
    <mergeCell ref="A4:J4"/>
    <mergeCell ref="A5:J5"/>
    <mergeCell ref="A6:J6"/>
    <mergeCell ref="A7:J7"/>
    <mergeCell ref="F12:G12"/>
    <mergeCell ref="H13:I13"/>
    <mergeCell ref="F13:G13"/>
    <mergeCell ref="D13:E13"/>
    <mergeCell ref="A13:C13"/>
    <mergeCell ref="A14:C14"/>
    <mergeCell ref="D14:E14"/>
    <mergeCell ref="F14:G14"/>
    <mergeCell ref="H14:I14"/>
    <mergeCell ref="A10:C12"/>
    <mergeCell ref="H15:I15"/>
    <mergeCell ref="A86:C86"/>
    <mergeCell ref="D86:E86"/>
    <mergeCell ref="F86:G86"/>
    <mergeCell ref="H86:I86"/>
    <mergeCell ref="H24:I24"/>
    <mergeCell ref="H25:I25"/>
    <mergeCell ref="H26:I26"/>
    <mergeCell ref="H27:I27"/>
    <mergeCell ref="A87:C87"/>
    <mergeCell ref="D87:E87"/>
    <mergeCell ref="F87:G87"/>
    <mergeCell ref="H87:I87"/>
    <mergeCell ref="H16:I16"/>
    <mergeCell ref="A88:C88"/>
    <mergeCell ref="D88:E88"/>
    <mergeCell ref="F88:G88"/>
    <mergeCell ref="H88:I88"/>
    <mergeCell ref="H23:I23"/>
    <mergeCell ref="A89:C89"/>
    <mergeCell ref="D89:E89"/>
    <mergeCell ref="F89:G89"/>
    <mergeCell ref="H89:I89"/>
    <mergeCell ref="H17:I17"/>
    <mergeCell ref="H18:I18"/>
    <mergeCell ref="H19:I19"/>
    <mergeCell ref="H20:I20"/>
    <mergeCell ref="H22:I22"/>
    <mergeCell ref="H21:I21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72:I72"/>
    <mergeCell ref="H73:I73"/>
    <mergeCell ref="H59:I59"/>
    <mergeCell ref="H60:I60"/>
    <mergeCell ref="H61:I61"/>
    <mergeCell ref="H62:I62"/>
    <mergeCell ref="H63:I63"/>
    <mergeCell ref="H64:I64"/>
    <mergeCell ref="H70:I70"/>
    <mergeCell ref="H71:I71"/>
    <mergeCell ref="H82:I82"/>
    <mergeCell ref="H83:I83"/>
    <mergeCell ref="H84:I84"/>
    <mergeCell ref="H85:I85"/>
    <mergeCell ref="H65:I65"/>
    <mergeCell ref="H66:I66"/>
    <mergeCell ref="H67:I67"/>
    <mergeCell ref="H68:I68"/>
    <mergeCell ref="H69:I69"/>
    <mergeCell ref="H74:I74"/>
    <mergeCell ref="H75:I75"/>
    <mergeCell ref="H81:I81"/>
    <mergeCell ref="H76:I76"/>
    <mergeCell ref="H77:I77"/>
    <mergeCell ref="H78:I78"/>
    <mergeCell ref="H79:I79"/>
    <mergeCell ref="H80:I80"/>
  </mergeCells>
  <phoneticPr fontId="0" type="noConversion"/>
  <printOptions horizontalCentered="1"/>
  <pageMargins left="0.39370078740157483" right="0.39370078740157483" top="0.59055118110236227" bottom="0.39370078740157483" header="0" footer="0.19685039370078741"/>
  <pageSetup paperSize="9" scale="75" orientation="portrait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opLeftCell="A3" zoomScaleNormal="100" workbookViewId="0">
      <selection activeCell="A3" sqref="A3:F3"/>
    </sheetView>
  </sheetViews>
  <sheetFormatPr defaultColWidth="22.28515625" defaultRowHeight="11.25" customHeight="1" x14ac:dyDescent="0.2"/>
  <cols>
    <col min="1" max="1" width="48" style="113" customWidth="1"/>
    <col min="2" max="2" width="22.85546875" style="113" bestFit="1" customWidth="1"/>
    <col min="3" max="3" width="14.85546875" style="113" customWidth="1"/>
    <col min="4" max="4" width="13.42578125" style="113" customWidth="1"/>
    <col min="5" max="5" width="14.42578125" style="113" customWidth="1"/>
    <col min="6" max="6" width="23.7109375" style="113" customWidth="1"/>
    <col min="7" max="7" width="17.85546875" style="113" customWidth="1"/>
    <col min="8" max="8" width="19.140625" style="114" bestFit="1" customWidth="1"/>
    <col min="9" max="16384" width="22.28515625" style="113"/>
  </cols>
  <sheetData>
    <row r="1" spans="1:8" ht="15.75" x14ac:dyDescent="0.25">
      <c r="A1" s="98" t="s">
        <v>491</v>
      </c>
    </row>
    <row r="3" spans="1:8" ht="11.25" customHeight="1" x14ac:dyDescent="0.2">
      <c r="A3" s="1438" t="s">
        <v>1041</v>
      </c>
      <c r="B3" s="1438"/>
      <c r="C3" s="1438"/>
      <c r="D3" s="1438"/>
      <c r="E3" s="1438"/>
      <c r="F3" s="1438"/>
      <c r="G3" s="360"/>
    </row>
    <row r="4" spans="1:8" ht="11.25" customHeight="1" x14ac:dyDescent="0.2">
      <c r="A4" s="1439" t="s">
        <v>109</v>
      </c>
      <c r="B4" s="1439"/>
      <c r="C4" s="1439"/>
      <c r="D4" s="1439"/>
      <c r="E4" s="1439"/>
      <c r="F4" s="1439"/>
      <c r="G4" s="360"/>
    </row>
    <row r="5" spans="1:8" ht="11.25" customHeight="1" x14ac:dyDescent="0.2">
      <c r="A5" s="1440" t="s">
        <v>286</v>
      </c>
      <c r="B5" s="1440"/>
      <c r="C5" s="1440"/>
      <c r="D5" s="1440"/>
      <c r="E5" s="1440"/>
      <c r="F5" s="1440"/>
      <c r="G5" s="361"/>
    </row>
    <row r="6" spans="1:8" ht="11.25" customHeight="1" x14ac:dyDescent="0.2">
      <c r="A6" s="1439" t="s">
        <v>111</v>
      </c>
      <c r="B6" s="1439"/>
      <c r="C6" s="1439"/>
      <c r="D6" s="1439"/>
      <c r="E6" s="1439"/>
      <c r="F6" s="1439"/>
      <c r="G6" s="360"/>
    </row>
    <row r="7" spans="1:8" ht="11.25" customHeight="1" x14ac:dyDescent="0.2">
      <c r="A7" s="1438" t="s">
        <v>1057</v>
      </c>
      <c r="B7" s="1438"/>
      <c r="C7" s="1438"/>
      <c r="D7" s="1438"/>
      <c r="E7" s="1438"/>
      <c r="F7" s="1438"/>
      <c r="G7" s="360"/>
    </row>
    <row r="9" spans="1:8" ht="11.25" customHeight="1" x14ac:dyDescent="0.2">
      <c r="A9" s="115" t="s">
        <v>488</v>
      </c>
      <c r="F9" s="116"/>
      <c r="G9" s="116"/>
      <c r="H9" s="116" t="s">
        <v>542</v>
      </c>
    </row>
    <row r="10" spans="1:8" ht="11.25" customHeight="1" x14ac:dyDescent="0.2">
      <c r="A10" s="1436" t="s">
        <v>114</v>
      </c>
      <c r="B10" s="117" t="s">
        <v>287</v>
      </c>
      <c r="C10" s="1441" t="s">
        <v>113</v>
      </c>
      <c r="D10" s="1442"/>
      <c r="E10" s="1442"/>
      <c r="F10" s="1442"/>
      <c r="G10" s="1443"/>
      <c r="H10" s="117" t="s">
        <v>288</v>
      </c>
    </row>
    <row r="11" spans="1:8" ht="11.25" customHeight="1" x14ac:dyDescent="0.2">
      <c r="A11" s="1437"/>
      <c r="B11" s="118" t="s">
        <v>120</v>
      </c>
      <c r="C11" s="1444" t="s">
        <v>121</v>
      </c>
      <c r="D11" s="1445"/>
      <c r="E11" s="1445"/>
      <c r="F11" s="1445"/>
      <c r="G11" s="1446"/>
      <c r="H11" s="118" t="s">
        <v>364</v>
      </c>
    </row>
    <row r="12" spans="1:8" ht="11.25" customHeight="1" x14ac:dyDescent="0.2">
      <c r="A12" s="119" t="s">
        <v>653</v>
      </c>
      <c r="B12" s="642">
        <f>SUM(B13:B14)</f>
        <v>1000</v>
      </c>
      <c r="C12" s="1400">
        <f>SUM(C13:G14)</f>
        <v>0</v>
      </c>
      <c r="D12" s="1447"/>
      <c r="E12" s="1447"/>
      <c r="F12" s="1447"/>
      <c r="G12" s="1401"/>
      <c r="H12" s="642">
        <f>B12-C12</f>
        <v>1000</v>
      </c>
    </row>
    <row r="13" spans="1:8" ht="11.25" customHeight="1" x14ac:dyDescent="0.2">
      <c r="A13" s="120" t="s">
        <v>972</v>
      </c>
      <c r="B13" s="656">
        <v>1000</v>
      </c>
      <c r="C13" s="1392">
        <v>0</v>
      </c>
      <c r="D13" s="1423"/>
      <c r="E13" s="1423"/>
      <c r="F13" s="1423"/>
      <c r="G13" s="1393"/>
      <c r="H13" s="642">
        <f>B13-C13</f>
        <v>1000</v>
      </c>
    </row>
    <row r="14" spans="1:8" ht="11.25" customHeight="1" x14ac:dyDescent="0.2">
      <c r="A14" s="120" t="s">
        <v>973</v>
      </c>
      <c r="B14" s="656">
        <v>0</v>
      </c>
      <c r="C14" s="1386">
        <v>0</v>
      </c>
      <c r="D14" s="1424"/>
      <c r="E14" s="1424"/>
      <c r="F14" s="1424"/>
      <c r="G14" s="1387"/>
      <c r="H14" s="642">
        <f>B14-C14</f>
        <v>0</v>
      </c>
    </row>
    <row r="15" spans="1:8" s="114" customFormat="1" ht="11.25" customHeight="1" x14ac:dyDescent="0.2">
      <c r="A15" s="374"/>
      <c r="B15" s="373"/>
      <c r="C15" s="373"/>
      <c r="D15" s="373"/>
      <c r="E15" s="373"/>
      <c r="F15" s="373"/>
      <c r="G15" s="373"/>
      <c r="H15" s="373"/>
    </row>
    <row r="16" spans="1:8" ht="11.25" customHeight="1" x14ac:dyDescent="0.2">
      <c r="A16" s="121"/>
      <c r="B16" s="187" t="s">
        <v>289</v>
      </c>
      <c r="C16" s="196" t="s">
        <v>662</v>
      </c>
      <c r="D16" s="122" t="s">
        <v>662</v>
      </c>
      <c r="E16" s="356" t="s">
        <v>892</v>
      </c>
      <c r="F16" s="191" t="s">
        <v>662</v>
      </c>
      <c r="G16" s="364" t="s">
        <v>886</v>
      </c>
      <c r="H16" s="117" t="s">
        <v>708</v>
      </c>
    </row>
    <row r="17" spans="1:13" ht="11.25" customHeight="1" x14ac:dyDescent="0.2">
      <c r="A17" s="123"/>
      <c r="B17" s="124"/>
      <c r="C17" s="197" t="s">
        <v>663</v>
      </c>
      <c r="D17" s="125" t="s">
        <v>281</v>
      </c>
      <c r="E17" s="363" t="s">
        <v>891</v>
      </c>
      <c r="F17" s="126" t="s">
        <v>5</v>
      </c>
      <c r="G17" s="127" t="s">
        <v>887</v>
      </c>
      <c r="H17" s="385"/>
    </row>
    <row r="18" spans="1:13" ht="11.25" customHeight="1" x14ac:dyDescent="0.2">
      <c r="A18" s="128" t="s">
        <v>178</v>
      </c>
      <c r="B18" s="124"/>
      <c r="C18" s="198"/>
      <c r="D18" s="125"/>
      <c r="E18" s="362"/>
      <c r="F18" s="129" t="s">
        <v>6</v>
      </c>
      <c r="G18" s="124"/>
      <c r="H18" s="125"/>
    </row>
    <row r="19" spans="1:13" ht="11.25" customHeight="1" x14ac:dyDescent="0.2">
      <c r="A19" s="130"/>
      <c r="B19" s="188" t="s">
        <v>180</v>
      </c>
      <c r="C19" s="199"/>
      <c r="D19" s="131"/>
      <c r="E19" s="359" t="s">
        <v>181</v>
      </c>
      <c r="F19" s="131"/>
      <c r="G19" s="359" t="s">
        <v>280</v>
      </c>
      <c r="H19" s="118" t="s">
        <v>888</v>
      </c>
    </row>
    <row r="20" spans="1:13" ht="11.25" customHeight="1" x14ac:dyDescent="0.2">
      <c r="A20" s="650" t="s">
        <v>169</v>
      </c>
      <c r="B20" s="641">
        <f t="shared" ref="B20:G20" si="0">B21+B25</f>
        <v>5249694.8600000003</v>
      </c>
      <c r="C20" s="641">
        <f t="shared" si="0"/>
        <v>0</v>
      </c>
      <c r="D20" s="641">
        <f t="shared" si="0"/>
        <v>0</v>
      </c>
      <c r="E20" s="641">
        <f t="shared" si="0"/>
        <v>0</v>
      </c>
      <c r="F20" s="641">
        <f t="shared" si="0"/>
        <v>0</v>
      </c>
      <c r="G20" s="641">
        <f t="shared" si="0"/>
        <v>0</v>
      </c>
      <c r="H20" s="653">
        <f>B20-E20</f>
        <v>5249694.8600000003</v>
      </c>
    </row>
    <row r="21" spans="1:13" ht="11.25" customHeight="1" x14ac:dyDescent="0.2">
      <c r="A21" s="652" t="s">
        <v>253</v>
      </c>
      <c r="B21" s="649">
        <f t="shared" ref="B21:G21" si="1">SUM(B22:B24)</f>
        <v>5249694.8600000003</v>
      </c>
      <c r="C21" s="649">
        <f t="shared" si="1"/>
        <v>0</v>
      </c>
      <c r="D21" s="649">
        <f t="shared" si="1"/>
        <v>0</v>
      </c>
      <c r="E21" s="649">
        <f t="shared" si="1"/>
        <v>0</v>
      </c>
      <c r="F21" s="649">
        <f t="shared" si="1"/>
        <v>0</v>
      </c>
      <c r="G21" s="649">
        <f t="shared" si="1"/>
        <v>0</v>
      </c>
      <c r="H21" s="651">
        <f t="shared" ref="H21:H27" si="2">B21-E21</f>
        <v>5249694.8600000003</v>
      </c>
    </row>
    <row r="22" spans="1:13" ht="11.25" customHeight="1" x14ac:dyDescent="0.2">
      <c r="A22" s="652" t="s">
        <v>290</v>
      </c>
      <c r="B22" s="656">
        <v>5064030.8600000003</v>
      </c>
      <c r="C22" s="656"/>
      <c r="D22" s="656"/>
      <c r="E22" s="656"/>
      <c r="F22" s="656"/>
      <c r="G22" s="656"/>
      <c r="H22" s="651">
        <f t="shared" si="2"/>
        <v>5064030.8600000003</v>
      </c>
    </row>
    <row r="23" spans="1:13" ht="11.25" customHeight="1" x14ac:dyDescent="0.2">
      <c r="A23" s="652" t="s">
        <v>291</v>
      </c>
      <c r="B23" s="656"/>
      <c r="C23" s="656"/>
      <c r="D23" s="656"/>
      <c r="E23" s="656"/>
      <c r="F23" s="656"/>
      <c r="G23" s="656"/>
      <c r="H23" s="651">
        <f t="shared" si="2"/>
        <v>0</v>
      </c>
    </row>
    <row r="24" spans="1:13" ht="11.25" customHeight="1" x14ac:dyDescent="0.2">
      <c r="A24" s="652" t="s">
        <v>292</v>
      </c>
      <c r="B24" s="656">
        <v>185664</v>
      </c>
      <c r="C24" s="656"/>
      <c r="D24" s="656"/>
      <c r="E24" s="656"/>
      <c r="F24" s="656"/>
      <c r="G24" s="656"/>
      <c r="H24" s="651">
        <f t="shared" si="2"/>
        <v>185664</v>
      </c>
    </row>
    <row r="25" spans="1:13" ht="11.25" customHeight="1" x14ac:dyDescent="0.2">
      <c r="A25" s="652" t="s">
        <v>293</v>
      </c>
      <c r="B25" s="649">
        <f t="shared" ref="B25:G25" si="3">SUM(B26:B27)</f>
        <v>0</v>
      </c>
      <c r="C25" s="649">
        <f t="shared" si="3"/>
        <v>0</v>
      </c>
      <c r="D25" s="649">
        <f t="shared" si="3"/>
        <v>0</v>
      </c>
      <c r="E25" s="649">
        <f t="shared" si="3"/>
        <v>0</v>
      </c>
      <c r="F25" s="649">
        <f t="shared" si="3"/>
        <v>0</v>
      </c>
      <c r="G25" s="649">
        <f t="shared" si="3"/>
        <v>0</v>
      </c>
      <c r="H25" s="651">
        <f t="shared" si="2"/>
        <v>0</v>
      </c>
    </row>
    <row r="26" spans="1:13" ht="11.25" customHeight="1" x14ac:dyDescent="0.2">
      <c r="A26" s="652" t="s">
        <v>294</v>
      </c>
      <c r="B26" s="656"/>
      <c r="C26" s="656"/>
      <c r="D26" s="656"/>
      <c r="E26" s="656"/>
      <c r="F26" s="656"/>
      <c r="G26" s="656"/>
      <c r="H26" s="651">
        <f t="shared" si="2"/>
        <v>0</v>
      </c>
    </row>
    <row r="27" spans="1:13" ht="11.25" customHeight="1" x14ac:dyDescent="0.2">
      <c r="A27" s="652" t="s">
        <v>295</v>
      </c>
      <c r="B27" s="656"/>
      <c r="C27" s="656"/>
      <c r="D27" s="656"/>
      <c r="E27" s="656"/>
      <c r="F27" s="656"/>
      <c r="G27" s="656"/>
      <c r="H27" s="655">
        <f t="shared" si="2"/>
        <v>0</v>
      </c>
    </row>
    <row r="28" spans="1:13" ht="11.25" customHeight="1" x14ac:dyDescent="0.2">
      <c r="A28" s="132"/>
      <c r="B28" s="133"/>
      <c r="C28" s="133"/>
      <c r="D28" s="133"/>
      <c r="E28" s="133"/>
      <c r="F28" s="134"/>
      <c r="G28" s="134"/>
      <c r="H28" s="134"/>
    </row>
    <row r="29" spans="1:13" ht="11.25" customHeight="1" x14ac:dyDescent="0.2">
      <c r="A29" s="1430" t="s">
        <v>297</v>
      </c>
      <c r="B29" s="654">
        <v>2014</v>
      </c>
      <c r="C29" s="1426">
        <v>2015</v>
      </c>
      <c r="D29" s="1427"/>
      <c r="E29" s="1427"/>
      <c r="F29" s="1427"/>
      <c r="G29" s="1428"/>
      <c r="H29" s="122" t="s">
        <v>296</v>
      </c>
    </row>
    <row r="30" spans="1:13" ht="11.25" customHeight="1" x14ac:dyDescent="0.2">
      <c r="A30" s="1431"/>
      <c r="B30" s="131" t="s">
        <v>183</v>
      </c>
      <c r="C30" s="357"/>
      <c r="D30" s="1432" t="s">
        <v>890</v>
      </c>
      <c r="E30" s="1432"/>
      <c r="F30" s="1432"/>
      <c r="G30" s="358"/>
      <c r="H30" s="131" t="s">
        <v>889</v>
      </c>
    </row>
    <row r="31" spans="1:13" ht="11.25" customHeight="1" x14ac:dyDescent="0.2">
      <c r="A31" s="135" t="s">
        <v>170</v>
      </c>
      <c r="B31" s="656"/>
      <c r="C31" s="1388">
        <f>C12-E20-G20</f>
        <v>0</v>
      </c>
      <c r="D31" s="1425"/>
      <c r="E31" s="1425"/>
      <c r="F31" s="1425"/>
      <c r="G31" s="1389"/>
      <c r="H31" s="643">
        <f>B31+C31</f>
        <v>0</v>
      </c>
    </row>
    <row r="32" spans="1:13" ht="16.5" customHeight="1" x14ac:dyDescent="0.2">
      <c r="A32" s="1433" t="s">
        <v>1067</v>
      </c>
      <c r="B32" s="1433"/>
      <c r="C32" s="1433"/>
      <c r="D32" s="1433"/>
      <c r="E32" s="1433"/>
      <c r="F32" s="1433"/>
      <c r="G32" s="1433"/>
      <c r="H32" s="1433"/>
      <c r="I32" s="136"/>
      <c r="J32" s="136"/>
      <c r="K32" s="136"/>
      <c r="L32" s="136"/>
      <c r="M32" s="136"/>
    </row>
    <row r="33" spans="1:8" ht="11.25" customHeight="1" x14ac:dyDescent="0.2">
      <c r="A33" s="1434"/>
      <c r="B33" s="1434"/>
      <c r="C33" s="1434"/>
      <c r="D33" s="1434"/>
      <c r="E33" s="1434"/>
      <c r="F33" s="1434"/>
      <c r="G33" s="1434"/>
      <c r="H33" s="1434"/>
    </row>
    <row r="34" spans="1:8" ht="11.25" customHeight="1" x14ac:dyDescent="0.2">
      <c r="A34" s="1435"/>
      <c r="B34" s="1435"/>
      <c r="C34" s="1435"/>
      <c r="D34" s="1435"/>
      <c r="E34" s="1435"/>
      <c r="F34" s="1435"/>
      <c r="G34" s="1435"/>
      <c r="H34" s="1435"/>
    </row>
    <row r="35" spans="1:8" ht="11.25" customHeight="1" x14ac:dyDescent="0.2">
      <c r="A35" s="1429"/>
      <c r="B35" s="1429"/>
      <c r="C35" s="1429"/>
      <c r="D35" s="1429"/>
      <c r="E35" s="1429"/>
      <c r="F35" s="1429"/>
      <c r="G35" s="1429"/>
      <c r="H35" s="1429"/>
    </row>
    <row r="36" spans="1:8" ht="11.25" customHeight="1" x14ac:dyDescent="0.2">
      <c r="A36" s="1429"/>
      <c r="B36" s="1429"/>
      <c r="C36" s="1429"/>
      <c r="D36" s="1429"/>
      <c r="E36" s="1429"/>
      <c r="F36" s="1429"/>
      <c r="G36" s="1429"/>
      <c r="H36" s="1429"/>
    </row>
    <row r="39" spans="1:8" ht="11.25" customHeight="1" x14ac:dyDescent="0.2">
      <c r="D39" s="113" t="s">
        <v>312</v>
      </c>
    </row>
  </sheetData>
  <sheetProtection password="C236" sheet="1" formatColumns="0" selectLockedCells="1"/>
  <mergeCells count="20">
    <mergeCell ref="A35:H35"/>
    <mergeCell ref="A10:A11"/>
    <mergeCell ref="A3:F3"/>
    <mergeCell ref="A4:F4"/>
    <mergeCell ref="A5:F5"/>
    <mergeCell ref="A6:F6"/>
    <mergeCell ref="A7:F7"/>
    <mergeCell ref="C10:G10"/>
    <mergeCell ref="C11:G11"/>
    <mergeCell ref="C12:G12"/>
    <mergeCell ref="C13:G13"/>
    <mergeCell ref="C14:G14"/>
    <mergeCell ref="C31:G31"/>
    <mergeCell ref="C29:G29"/>
    <mergeCell ref="A36:H36"/>
    <mergeCell ref="A29:A30"/>
    <mergeCell ref="D30:F30"/>
    <mergeCell ref="A32:H32"/>
    <mergeCell ref="A33:H33"/>
    <mergeCell ref="A34:H34"/>
  </mergeCells>
  <printOptions horizontalCentered="1"/>
  <pageMargins left="0.28000000000000003" right="0.3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8"/>
  <sheetViews>
    <sheetView showGridLines="0" zoomScaleNormal="100" workbookViewId="0">
      <selection activeCell="A122" sqref="A122"/>
    </sheetView>
  </sheetViews>
  <sheetFormatPr defaultRowHeight="12.75" x14ac:dyDescent="0.2"/>
  <cols>
    <col min="1" max="1" width="77.7109375" customWidth="1"/>
    <col min="2" max="2" width="14.7109375" customWidth="1"/>
    <col min="3" max="8" width="15.7109375" customWidth="1"/>
  </cols>
  <sheetData>
    <row r="1" spans="1:256" ht="15.75" x14ac:dyDescent="0.25">
      <c r="A1" s="211" t="s">
        <v>983</v>
      </c>
      <c r="B1" s="212"/>
      <c r="C1" s="212"/>
      <c r="D1" s="212"/>
      <c r="E1" s="212"/>
      <c r="F1" s="252"/>
      <c r="G1" s="252"/>
    </row>
    <row r="2" spans="1:256" x14ac:dyDescent="0.2">
      <c r="A2" s="213"/>
      <c r="B2" s="213"/>
      <c r="C2" s="213"/>
      <c r="D2" s="213"/>
      <c r="E2" s="213"/>
      <c r="F2" s="252"/>
      <c r="G2" s="252"/>
    </row>
    <row r="3" spans="1:256" x14ac:dyDescent="0.2">
      <c r="A3" s="1498" t="s">
        <v>1041</v>
      </c>
      <c r="B3" s="1498"/>
      <c r="C3" s="1498"/>
      <c r="D3" s="1498"/>
      <c r="E3" s="1498"/>
      <c r="F3" s="1498"/>
      <c r="G3" s="1498"/>
    </row>
    <row r="4" spans="1:256" x14ac:dyDescent="0.2">
      <c r="A4" s="1499" t="s">
        <v>109</v>
      </c>
      <c r="B4" s="1499"/>
      <c r="C4" s="1499"/>
      <c r="D4" s="1499"/>
      <c r="E4" s="1499"/>
      <c r="F4" s="1499"/>
      <c r="G4" s="1499"/>
    </row>
    <row r="5" spans="1:256" x14ac:dyDescent="0.2">
      <c r="A5" s="1500" t="s">
        <v>521</v>
      </c>
      <c r="B5" s="1500"/>
      <c r="C5" s="1500"/>
      <c r="D5" s="1500"/>
      <c r="E5" s="1500"/>
      <c r="F5" s="1500"/>
      <c r="G5" s="1500"/>
    </row>
    <row r="6" spans="1:256" x14ac:dyDescent="0.2">
      <c r="A6" s="1499" t="s">
        <v>111</v>
      </c>
      <c r="B6" s="1499"/>
      <c r="C6" s="1499"/>
      <c r="D6" s="1499"/>
      <c r="E6" s="1499"/>
      <c r="F6" s="1499"/>
      <c r="G6" s="1499"/>
    </row>
    <row r="7" spans="1:256" x14ac:dyDescent="0.2">
      <c r="A7" s="1498" t="s">
        <v>1068</v>
      </c>
      <c r="B7" s="1498"/>
      <c r="C7" s="1498"/>
      <c r="D7" s="1498"/>
      <c r="E7" s="1498"/>
      <c r="F7" s="1498"/>
      <c r="G7" s="1498"/>
      <c r="IV7" s="566" t="s">
        <v>1013</v>
      </c>
    </row>
    <row r="8" spans="1:256" x14ac:dyDescent="0.2">
      <c r="A8" s="213"/>
      <c r="B8" s="213"/>
      <c r="C8" s="213"/>
      <c r="D8" s="213"/>
      <c r="E8" s="213"/>
      <c r="F8" s="252"/>
      <c r="G8" s="252"/>
      <c r="IV8" s="566" t="s">
        <v>1014</v>
      </c>
    </row>
    <row r="9" spans="1:256" x14ac:dyDescent="0.2">
      <c r="A9" s="214" t="s">
        <v>540</v>
      </c>
      <c r="B9" s="212"/>
      <c r="C9" s="212"/>
      <c r="D9" s="212"/>
      <c r="E9" s="252"/>
      <c r="F9" s="252"/>
      <c r="G9" s="215">
        <v>1</v>
      </c>
      <c r="IV9" s="566" t="s">
        <v>1015</v>
      </c>
    </row>
    <row r="10" spans="1:256" x14ac:dyDescent="0.2">
      <c r="A10" s="245"/>
      <c r="B10" s="1456" t="s">
        <v>657</v>
      </c>
      <c r="C10" s="1456" t="s">
        <v>287</v>
      </c>
      <c r="D10" s="1496" t="s">
        <v>113</v>
      </c>
      <c r="E10" s="1497"/>
      <c r="F10" s="1497"/>
      <c r="G10" s="1497"/>
      <c r="IV10" s="566" t="s">
        <v>1016</v>
      </c>
    </row>
    <row r="11" spans="1:256" x14ac:dyDescent="0.2">
      <c r="A11" s="246" t="s">
        <v>522</v>
      </c>
      <c r="B11" s="1457"/>
      <c r="C11" s="1457"/>
      <c r="D11" s="1501" t="s">
        <v>119</v>
      </c>
      <c r="E11" s="1502"/>
      <c r="F11" s="1501" t="s">
        <v>118</v>
      </c>
      <c r="G11" s="1503"/>
      <c r="IV11" s="566" t="s">
        <v>1017</v>
      </c>
    </row>
    <row r="12" spans="1:256" x14ac:dyDescent="0.2">
      <c r="A12" s="247"/>
      <c r="B12" s="1458"/>
      <c r="C12" s="219" t="s">
        <v>120</v>
      </c>
      <c r="D12" s="1504" t="s">
        <v>121</v>
      </c>
      <c r="E12" s="1505"/>
      <c r="F12" s="1504" t="s">
        <v>268</v>
      </c>
      <c r="G12" s="1506"/>
      <c r="IV12" s="566" t="s">
        <v>1018</v>
      </c>
    </row>
    <row r="13" spans="1:256" x14ac:dyDescent="0.2">
      <c r="A13" s="253" t="s">
        <v>532</v>
      </c>
      <c r="B13" s="540">
        <f>SUM(B14:B21)</f>
        <v>403000</v>
      </c>
      <c r="C13" s="540">
        <f>SUM(C14:C21)</f>
        <v>403000</v>
      </c>
      <c r="D13" s="1486">
        <f>SUM(D14:D21)</f>
        <v>271717.24</v>
      </c>
      <c r="E13" s="1487"/>
      <c r="F13" s="1476">
        <f>IF(C13="",0,IF(C13=0,0,D13/C13))</f>
        <v>0.67423632754342433</v>
      </c>
      <c r="G13" s="1477"/>
    </row>
    <row r="14" spans="1:256" x14ac:dyDescent="0.2">
      <c r="A14" s="248" t="s">
        <v>846</v>
      </c>
      <c r="B14" s="542">
        <v>5000</v>
      </c>
      <c r="C14" s="543">
        <v>5000</v>
      </c>
      <c r="D14" s="1480">
        <v>450</v>
      </c>
      <c r="E14" s="1481"/>
      <c r="F14" s="1476">
        <f t="shared" ref="F14:F31" si="0">IF(C14="",0,IF(C14=0,0,D14/C14))</f>
        <v>0.09</v>
      </c>
      <c r="G14" s="1477"/>
    </row>
    <row r="15" spans="1:256" x14ac:dyDescent="0.2">
      <c r="A15" s="248" t="s">
        <v>847</v>
      </c>
      <c r="B15" s="542">
        <v>30000</v>
      </c>
      <c r="C15" s="543">
        <v>30000</v>
      </c>
      <c r="D15" s="1480">
        <v>1860</v>
      </c>
      <c r="E15" s="1481"/>
      <c r="F15" s="1476">
        <f t="shared" si="0"/>
        <v>6.2E-2</v>
      </c>
      <c r="G15" s="1477"/>
    </row>
    <row r="16" spans="1:256" x14ac:dyDescent="0.2">
      <c r="A16" s="248" t="s">
        <v>848</v>
      </c>
      <c r="B16" s="542">
        <v>200000</v>
      </c>
      <c r="C16" s="543">
        <v>200000</v>
      </c>
      <c r="D16" s="1480">
        <v>178849.85</v>
      </c>
      <c r="E16" s="1481"/>
      <c r="F16" s="1476">
        <f t="shared" si="0"/>
        <v>0.89424925</v>
      </c>
      <c r="G16" s="1477"/>
    </row>
    <row r="17" spans="1:7" x14ac:dyDescent="0.2">
      <c r="A17" s="248" t="s">
        <v>523</v>
      </c>
      <c r="B17" s="542">
        <v>160000</v>
      </c>
      <c r="C17" s="543">
        <v>160000</v>
      </c>
      <c r="D17" s="1480">
        <v>90557.39</v>
      </c>
      <c r="E17" s="1481"/>
      <c r="F17" s="1476">
        <f t="shared" si="0"/>
        <v>0.56598368749999994</v>
      </c>
      <c r="G17" s="1477"/>
    </row>
    <row r="18" spans="1:7" x14ac:dyDescent="0.2">
      <c r="A18" s="248" t="s">
        <v>849</v>
      </c>
      <c r="B18" s="542">
        <v>0</v>
      </c>
      <c r="C18" s="543">
        <v>0</v>
      </c>
      <c r="D18" s="1480">
        <v>0</v>
      </c>
      <c r="E18" s="1481"/>
      <c r="F18" s="1476">
        <f t="shared" si="0"/>
        <v>0</v>
      </c>
      <c r="G18" s="1477"/>
    </row>
    <row r="19" spans="1:7" x14ac:dyDescent="0.2">
      <c r="A19" s="248" t="s">
        <v>533</v>
      </c>
      <c r="B19" s="542">
        <v>0</v>
      </c>
      <c r="C19" s="543">
        <v>0</v>
      </c>
      <c r="D19" s="1480">
        <v>0</v>
      </c>
      <c r="E19" s="1481"/>
      <c r="F19" s="1476">
        <f t="shared" si="0"/>
        <v>0</v>
      </c>
      <c r="G19" s="1477"/>
    </row>
    <row r="20" spans="1:7" x14ac:dyDescent="0.2">
      <c r="A20" s="248" t="s">
        <v>534</v>
      </c>
      <c r="B20" s="542">
        <v>8000</v>
      </c>
      <c r="C20" s="543">
        <v>8000</v>
      </c>
      <c r="D20" s="1480">
        <v>0</v>
      </c>
      <c r="E20" s="1481"/>
      <c r="F20" s="1476">
        <f t="shared" si="0"/>
        <v>0</v>
      </c>
      <c r="G20" s="1477"/>
    </row>
    <row r="21" spans="1:7" x14ac:dyDescent="0.2">
      <c r="A21" s="248" t="s">
        <v>535</v>
      </c>
      <c r="B21" s="542">
        <v>0</v>
      </c>
      <c r="C21" s="543">
        <v>0</v>
      </c>
      <c r="D21" s="1480">
        <v>0</v>
      </c>
      <c r="E21" s="1481"/>
      <c r="F21" s="1476">
        <f t="shared" si="0"/>
        <v>0</v>
      </c>
      <c r="G21" s="1477"/>
    </row>
    <row r="22" spans="1:7" x14ac:dyDescent="0.2">
      <c r="A22" s="248" t="s">
        <v>684</v>
      </c>
      <c r="B22" s="540">
        <f>SUM(B23:B28)</f>
        <v>8328000</v>
      </c>
      <c r="C22" s="540">
        <f>SUM(C23:C28)</f>
        <v>8328000</v>
      </c>
      <c r="D22" s="1494">
        <f>SUM(D23:D28)</f>
        <v>2590303.9200000004</v>
      </c>
      <c r="E22" s="1495"/>
      <c r="F22" s="1476">
        <f t="shared" si="0"/>
        <v>0.31103553314121041</v>
      </c>
      <c r="G22" s="1477"/>
    </row>
    <row r="23" spans="1:7" x14ac:dyDescent="0.2">
      <c r="A23" s="248" t="s">
        <v>850</v>
      </c>
      <c r="B23" s="544">
        <v>7000000</v>
      </c>
      <c r="C23" s="543">
        <v>7000000</v>
      </c>
      <c r="D23" s="1480">
        <v>2082614.08</v>
      </c>
      <c r="E23" s="1481"/>
      <c r="F23" s="1476">
        <f t="shared" si="0"/>
        <v>0.29751629714285716</v>
      </c>
      <c r="G23" s="1477"/>
    </row>
    <row r="24" spans="1:7" x14ac:dyDescent="0.2">
      <c r="A24" s="248" t="s">
        <v>851</v>
      </c>
      <c r="B24" s="544">
        <v>7000</v>
      </c>
      <c r="C24" s="543">
        <v>7000</v>
      </c>
      <c r="D24" s="1480">
        <v>1297.44</v>
      </c>
      <c r="E24" s="1481"/>
      <c r="F24" s="1476">
        <f t="shared" si="0"/>
        <v>0.18534857142857145</v>
      </c>
      <c r="G24" s="1477"/>
    </row>
    <row r="25" spans="1:7" x14ac:dyDescent="0.2">
      <c r="A25" s="248" t="s">
        <v>852</v>
      </c>
      <c r="B25" s="544">
        <v>100000</v>
      </c>
      <c r="C25" s="543">
        <v>100000</v>
      </c>
      <c r="D25" s="1480">
        <v>44481.99</v>
      </c>
      <c r="E25" s="1481"/>
      <c r="F25" s="1476">
        <f t="shared" si="0"/>
        <v>0.44481989999999999</v>
      </c>
      <c r="G25" s="1477"/>
    </row>
    <row r="26" spans="1:7" x14ac:dyDescent="0.2">
      <c r="A26" s="248" t="s">
        <v>853</v>
      </c>
      <c r="B26" s="544">
        <v>1200000</v>
      </c>
      <c r="C26" s="543">
        <v>1200000</v>
      </c>
      <c r="D26" s="1480">
        <v>455096.93</v>
      </c>
      <c r="E26" s="1481"/>
      <c r="F26" s="1476">
        <f t="shared" si="0"/>
        <v>0.37924744166666668</v>
      </c>
      <c r="G26" s="1477"/>
    </row>
    <row r="27" spans="1:7" x14ac:dyDescent="0.2">
      <c r="A27" s="248" t="s">
        <v>536</v>
      </c>
      <c r="B27" s="544">
        <v>10000</v>
      </c>
      <c r="C27" s="543">
        <v>10000</v>
      </c>
      <c r="D27" s="1480">
        <v>3961.52</v>
      </c>
      <c r="E27" s="1481"/>
      <c r="F27" s="1476">
        <f t="shared" si="0"/>
        <v>0.396152</v>
      </c>
      <c r="G27" s="1477"/>
    </row>
    <row r="28" spans="1:7" x14ac:dyDescent="0.2">
      <c r="A28" s="248" t="s">
        <v>537</v>
      </c>
      <c r="B28" s="540">
        <f>SUM(B29:B30)</f>
        <v>11000</v>
      </c>
      <c r="C28" s="540">
        <f>SUM(C29:C30)</f>
        <v>11000</v>
      </c>
      <c r="D28" s="1494">
        <f>SUM(D29:D30)</f>
        <v>2851.96</v>
      </c>
      <c r="E28" s="1495"/>
      <c r="F28" s="1476">
        <f t="shared" si="0"/>
        <v>0.25926909090909089</v>
      </c>
      <c r="G28" s="1477"/>
    </row>
    <row r="29" spans="1:7" x14ac:dyDescent="0.2">
      <c r="A29" s="248" t="s">
        <v>538</v>
      </c>
      <c r="B29" s="544">
        <v>11000</v>
      </c>
      <c r="C29" s="543">
        <v>11000</v>
      </c>
      <c r="D29" s="1480">
        <v>2851.96</v>
      </c>
      <c r="E29" s="1481"/>
      <c r="F29" s="1476">
        <f t="shared" si="0"/>
        <v>0.25926909090909089</v>
      </c>
      <c r="G29" s="1477"/>
    </row>
    <row r="30" spans="1:7" x14ac:dyDescent="0.2">
      <c r="A30" s="248" t="s">
        <v>539</v>
      </c>
      <c r="B30" s="544">
        <v>0</v>
      </c>
      <c r="C30" s="543">
        <v>0</v>
      </c>
      <c r="D30" s="1480">
        <v>0</v>
      </c>
      <c r="E30" s="1481"/>
      <c r="F30" s="1476">
        <f t="shared" si="0"/>
        <v>0</v>
      </c>
      <c r="G30" s="1477"/>
    </row>
    <row r="31" spans="1:7" ht="21.75" x14ac:dyDescent="0.2">
      <c r="A31" s="254" t="s">
        <v>854</v>
      </c>
      <c r="B31" s="546">
        <f>B13+B22</f>
        <v>8731000</v>
      </c>
      <c r="C31" s="546">
        <f>C13+C22</f>
        <v>8731000</v>
      </c>
      <c r="D31" s="1490">
        <f>D13+D22</f>
        <v>2862021.16</v>
      </c>
      <c r="E31" s="1491"/>
      <c r="F31" s="1478">
        <f t="shared" si="0"/>
        <v>0.32779992669797275</v>
      </c>
      <c r="G31" s="1479"/>
    </row>
    <row r="32" spans="1:7" x14ac:dyDescent="0.2">
      <c r="A32" s="222"/>
      <c r="B32" s="249"/>
      <c r="C32" s="222"/>
      <c r="D32" s="222"/>
      <c r="E32" s="222"/>
      <c r="F32" s="222"/>
      <c r="G32" s="222"/>
    </row>
    <row r="33" spans="1:8" x14ac:dyDescent="0.2">
      <c r="A33" s="1507" t="s">
        <v>524</v>
      </c>
      <c r="B33" s="1456" t="s">
        <v>657</v>
      </c>
      <c r="C33" s="1456" t="s">
        <v>287</v>
      </c>
      <c r="D33" s="1496" t="s">
        <v>113</v>
      </c>
      <c r="E33" s="1497"/>
      <c r="F33" s="1497"/>
      <c r="G33" s="1497"/>
    </row>
    <row r="34" spans="1:8" x14ac:dyDescent="0.2">
      <c r="A34" s="1508"/>
      <c r="B34" s="1457"/>
      <c r="C34" s="1457"/>
      <c r="D34" s="1501" t="s">
        <v>119</v>
      </c>
      <c r="E34" s="1502"/>
      <c r="F34" s="1501" t="s">
        <v>118</v>
      </c>
      <c r="G34" s="1503"/>
    </row>
    <row r="35" spans="1:8" x14ac:dyDescent="0.2">
      <c r="A35" s="1509"/>
      <c r="B35" s="1458"/>
      <c r="C35" s="515" t="s">
        <v>171</v>
      </c>
      <c r="D35" s="1504" t="s">
        <v>180</v>
      </c>
      <c r="E35" s="1505"/>
      <c r="F35" s="1504" t="s">
        <v>269</v>
      </c>
      <c r="G35" s="1506"/>
    </row>
    <row r="36" spans="1:8" x14ac:dyDescent="0.2">
      <c r="A36" s="235" t="s">
        <v>448</v>
      </c>
      <c r="B36" s="547">
        <f>SUM(B37:B40)</f>
        <v>4238000</v>
      </c>
      <c r="C36" s="547">
        <f>SUM(C37:C40)</f>
        <v>4238000</v>
      </c>
      <c r="D36" s="1486">
        <f>SUM(D37:D40)</f>
        <v>375080.94</v>
      </c>
      <c r="E36" s="1487"/>
      <c r="F36" s="1476">
        <f t="shared" ref="F36:F44" si="1">IF(C36="",0,IF(C36=0,0,D36/C36))</f>
        <v>8.8504233128834361E-2</v>
      </c>
      <c r="G36" s="1477"/>
    </row>
    <row r="37" spans="1:8" x14ac:dyDescent="0.2">
      <c r="A37" s="235" t="s">
        <v>525</v>
      </c>
      <c r="B37" s="549">
        <v>3358000</v>
      </c>
      <c r="C37" s="543">
        <v>3358000</v>
      </c>
      <c r="D37" s="1480">
        <v>364736.69</v>
      </c>
      <c r="E37" s="1481"/>
      <c r="F37" s="1476">
        <f t="shared" si="1"/>
        <v>0.10861723942823109</v>
      </c>
      <c r="G37" s="1477"/>
    </row>
    <row r="38" spans="1:8" x14ac:dyDescent="0.2">
      <c r="A38" s="235" t="s">
        <v>855</v>
      </c>
      <c r="B38" s="549">
        <v>880000</v>
      </c>
      <c r="C38" s="543">
        <v>880000</v>
      </c>
      <c r="D38" s="1480">
        <v>10344.25</v>
      </c>
      <c r="E38" s="1481"/>
      <c r="F38" s="1476">
        <f t="shared" si="1"/>
        <v>1.1754829545454546E-2</v>
      </c>
      <c r="G38" s="1477"/>
    </row>
    <row r="39" spans="1:8" x14ac:dyDescent="0.2">
      <c r="A39" s="235" t="s">
        <v>856</v>
      </c>
      <c r="B39" s="549">
        <v>0</v>
      </c>
      <c r="C39" s="543">
        <v>0</v>
      </c>
      <c r="D39" s="1480">
        <v>0</v>
      </c>
      <c r="E39" s="1481"/>
      <c r="F39" s="1476">
        <f t="shared" si="1"/>
        <v>0</v>
      </c>
      <c r="G39" s="1477"/>
    </row>
    <row r="40" spans="1:8" x14ac:dyDescent="0.2">
      <c r="A40" s="235" t="s">
        <v>685</v>
      </c>
      <c r="B40" s="549">
        <v>0</v>
      </c>
      <c r="C40" s="543">
        <v>0</v>
      </c>
      <c r="D40" s="1480">
        <v>0</v>
      </c>
      <c r="E40" s="1481"/>
      <c r="F40" s="1476">
        <f t="shared" si="1"/>
        <v>0</v>
      </c>
      <c r="G40" s="1477"/>
    </row>
    <row r="41" spans="1:8" x14ac:dyDescent="0.2">
      <c r="A41" s="235" t="s">
        <v>526</v>
      </c>
      <c r="B41" s="549">
        <v>0</v>
      </c>
      <c r="C41" s="543">
        <v>0</v>
      </c>
      <c r="D41" s="1480">
        <v>0</v>
      </c>
      <c r="E41" s="1481"/>
      <c r="F41" s="1476">
        <f t="shared" si="1"/>
        <v>0</v>
      </c>
      <c r="G41" s="1477"/>
    </row>
    <row r="42" spans="1:8" x14ac:dyDescent="0.2">
      <c r="A42" s="250" t="s">
        <v>444</v>
      </c>
      <c r="B42" s="549">
        <v>0</v>
      </c>
      <c r="C42" s="543">
        <v>0</v>
      </c>
      <c r="D42" s="1480">
        <v>0</v>
      </c>
      <c r="E42" s="1481"/>
      <c r="F42" s="1476">
        <f t="shared" si="1"/>
        <v>0</v>
      </c>
      <c r="G42" s="1477"/>
    </row>
    <row r="43" spans="1:8" x14ac:dyDescent="0.2">
      <c r="A43" s="251" t="s">
        <v>686</v>
      </c>
      <c r="B43" s="550">
        <v>0</v>
      </c>
      <c r="C43" s="545">
        <v>0</v>
      </c>
      <c r="D43" s="1480">
        <v>0</v>
      </c>
      <c r="E43" s="1481"/>
      <c r="F43" s="1476">
        <f t="shared" si="1"/>
        <v>0</v>
      </c>
      <c r="G43" s="1477"/>
    </row>
    <row r="44" spans="1:8" x14ac:dyDescent="0.2">
      <c r="A44" s="244" t="s">
        <v>527</v>
      </c>
      <c r="B44" s="548">
        <f>B36+B41+B42+B43</f>
        <v>4238000</v>
      </c>
      <c r="C44" s="548">
        <f>C36+C41+C42+C43</f>
        <v>4238000</v>
      </c>
      <c r="D44" s="1488">
        <f>D36+D41+D42+D43</f>
        <v>375080.94</v>
      </c>
      <c r="E44" s="1489"/>
      <c r="F44" s="1478">
        <f t="shared" si="1"/>
        <v>8.8504233128834361E-2</v>
      </c>
      <c r="G44" s="1479"/>
    </row>
    <row r="45" spans="1:8" x14ac:dyDescent="0.2">
      <c r="A45" s="249"/>
      <c r="B45" s="249"/>
      <c r="C45" s="249"/>
      <c r="D45" s="249"/>
      <c r="E45" s="249"/>
      <c r="F45" s="256"/>
      <c r="G45" s="256"/>
      <c r="H45" s="861"/>
    </row>
    <row r="46" spans="1:8" ht="16.149999999999999" customHeight="1" x14ac:dyDescent="0.2">
      <c r="A46" s="1514" t="s">
        <v>298</v>
      </c>
      <c r="B46" s="1456" t="s">
        <v>845</v>
      </c>
      <c r="C46" s="1456" t="s">
        <v>289</v>
      </c>
      <c r="D46" s="1466" t="s">
        <v>176</v>
      </c>
      <c r="E46" s="1467"/>
      <c r="F46" s="1466" t="s">
        <v>177</v>
      </c>
      <c r="G46" s="1467"/>
      <c r="H46" s="1463" t="s">
        <v>712</v>
      </c>
    </row>
    <row r="47" spans="1:8" ht="16.149999999999999" customHeight="1" x14ac:dyDescent="0.2">
      <c r="A47" s="1515"/>
      <c r="B47" s="1457"/>
      <c r="C47" s="1457"/>
      <c r="D47" s="551" t="s">
        <v>119</v>
      </c>
      <c r="E47" s="552" t="s">
        <v>118</v>
      </c>
      <c r="F47" s="551" t="s">
        <v>119</v>
      </c>
      <c r="G47" s="552" t="s">
        <v>118</v>
      </c>
      <c r="H47" s="1464"/>
    </row>
    <row r="48" spans="1:8" ht="16.149999999999999" customHeight="1" x14ac:dyDescent="0.2">
      <c r="A48" s="243" t="s">
        <v>299</v>
      </c>
      <c r="B48" s="1458"/>
      <c r="C48" s="553" t="s">
        <v>181</v>
      </c>
      <c r="D48" s="554" t="s">
        <v>280</v>
      </c>
      <c r="E48" s="555" t="s">
        <v>528</v>
      </c>
      <c r="F48" s="554" t="s">
        <v>182</v>
      </c>
      <c r="G48" s="555" t="s">
        <v>529</v>
      </c>
      <c r="H48" s="1465"/>
    </row>
    <row r="49" spans="1:8" x14ac:dyDescent="0.2">
      <c r="A49" s="220" t="s">
        <v>184</v>
      </c>
      <c r="B49" s="556">
        <f>SUM(B50:B52)</f>
        <v>2493300</v>
      </c>
      <c r="C49" s="556">
        <f t="shared" ref="C49:H49" si="2">SUM(C50:C52)</f>
        <v>2538009</v>
      </c>
      <c r="D49" s="556">
        <f t="shared" si="2"/>
        <v>1268037.79</v>
      </c>
      <c r="E49" s="521">
        <f t="shared" ref="E49:G57" si="3">IF($C49="",0,IF($C49=0,0,D49/$C49))</f>
        <v>0.49961910694564127</v>
      </c>
      <c r="F49" s="695">
        <f t="shared" si="2"/>
        <v>1036151.87</v>
      </c>
      <c r="G49" s="681">
        <f t="shared" si="3"/>
        <v>0.40825382021891965</v>
      </c>
      <c r="H49" s="547">
        <f t="shared" si="2"/>
        <v>231885.92</v>
      </c>
    </row>
    <row r="50" spans="1:8" x14ac:dyDescent="0.2">
      <c r="A50" s="222" t="s">
        <v>254</v>
      </c>
      <c r="B50" s="557">
        <v>1537000</v>
      </c>
      <c r="C50" s="557">
        <v>1576979.73</v>
      </c>
      <c r="D50" s="557">
        <v>858678.53</v>
      </c>
      <c r="E50" s="420">
        <f t="shared" si="3"/>
        <v>0.54450828610206681</v>
      </c>
      <c r="F50" s="534">
        <v>858678.53</v>
      </c>
      <c r="G50" s="681">
        <f t="shared" si="3"/>
        <v>0.54450828610206681</v>
      </c>
      <c r="H50" s="560">
        <v>0</v>
      </c>
    </row>
    <row r="51" spans="1:8" x14ac:dyDescent="0.2">
      <c r="A51" s="222" t="s">
        <v>300</v>
      </c>
      <c r="B51" s="557">
        <v>0</v>
      </c>
      <c r="C51" s="557">
        <v>0</v>
      </c>
      <c r="D51" s="557">
        <v>0</v>
      </c>
      <c r="E51" s="420">
        <f t="shared" si="3"/>
        <v>0</v>
      </c>
      <c r="F51" s="574">
        <v>0</v>
      </c>
      <c r="G51" s="681">
        <f t="shared" si="3"/>
        <v>0</v>
      </c>
      <c r="H51" s="560">
        <v>0</v>
      </c>
    </row>
    <row r="52" spans="1:8" x14ac:dyDescent="0.2">
      <c r="A52" s="222" t="s">
        <v>255</v>
      </c>
      <c r="B52" s="557">
        <v>956300</v>
      </c>
      <c r="C52" s="557">
        <v>961029.27</v>
      </c>
      <c r="D52" s="557">
        <v>409359.26</v>
      </c>
      <c r="E52" s="420">
        <f t="shared" si="3"/>
        <v>0.42595920101372148</v>
      </c>
      <c r="F52" s="574">
        <v>177473.34</v>
      </c>
      <c r="G52" s="681">
        <f t="shared" si="3"/>
        <v>0.18467006733312086</v>
      </c>
      <c r="H52" s="560">
        <v>231885.92</v>
      </c>
    </row>
    <row r="53" spans="1:8" x14ac:dyDescent="0.2">
      <c r="A53" s="222" t="s">
        <v>185</v>
      </c>
      <c r="B53" s="540">
        <f>SUM(B54:B56)</f>
        <v>579212</v>
      </c>
      <c r="C53" s="540">
        <f t="shared" ref="C53:H53" si="4">SUM(C54:C56)</f>
        <v>534503</v>
      </c>
      <c r="D53" s="540">
        <f t="shared" si="4"/>
        <v>5422</v>
      </c>
      <c r="E53" s="420">
        <f t="shared" si="3"/>
        <v>1.0144002933566322E-2</v>
      </c>
      <c r="F53" s="696">
        <f t="shared" si="4"/>
        <v>5422</v>
      </c>
      <c r="G53" s="681">
        <f t="shared" si="3"/>
        <v>1.0144002933566322E-2</v>
      </c>
      <c r="H53" s="541">
        <f t="shared" si="4"/>
        <v>0</v>
      </c>
    </row>
    <row r="54" spans="1:8" x14ac:dyDescent="0.2">
      <c r="A54" s="213" t="s">
        <v>301</v>
      </c>
      <c r="B54" s="557">
        <v>579212</v>
      </c>
      <c r="C54" s="558">
        <v>534503</v>
      </c>
      <c r="D54" s="559">
        <v>5422</v>
      </c>
      <c r="E54" s="420">
        <f t="shared" si="3"/>
        <v>1.0144002933566322E-2</v>
      </c>
      <c r="F54" s="575">
        <v>5422</v>
      </c>
      <c r="G54" s="681">
        <f t="shared" si="3"/>
        <v>1.0144002933566322E-2</v>
      </c>
      <c r="H54" s="561">
        <v>0</v>
      </c>
    </row>
    <row r="55" spans="1:8" x14ac:dyDescent="0.2">
      <c r="A55" s="213" t="s">
        <v>302</v>
      </c>
      <c r="B55" s="557">
        <v>0</v>
      </c>
      <c r="C55" s="558">
        <v>0</v>
      </c>
      <c r="D55" s="559">
        <v>0</v>
      </c>
      <c r="E55" s="420">
        <f t="shared" si="3"/>
        <v>0</v>
      </c>
      <c r="F55" s="575">
        <v>0</v>
      </c>
      <c r="G55" s="681">
        <f t="shared" si="3"/>
        <v>0</v>
      </c>
      <c r="H55" s="561">
        <v>0</v>
      </c>
    </row>
    <row r="56" spans="1:8" x14ac:dyDescent="0.2">
      <c r="A56" s="213" t="s">
        <v>303</v>
      </c>
      <c r="B56" s="557">
        <v>0</v>
      </c>
      <c r="C56" s="558">
        <v>0</v>
      </c>
      <c r="D56" s="559">
        <v>0</v>
      </c>
      <c r="E56" s="434">
        <f t="shared" si="3"/>
        <v>0</v>
      </c>
      <c r="F56" s="575">
        <v>0</v>
      </c>
      <c r="G56" s="681">
        <f t="shared" si="3"/>
        <v>0</v>
      </c>
      <c r="H56" s="562">
        <v>0</v>
      </c>
    </row>
    <row r="57" spans="1:8" x14ac:dyDescent="0.2">
      <c r="A57" s="223" t="s">
        <v>857</v>
      </c>
      <c r="B57" s="563">
        <f>B49+B53</f>
        <v>3072512</v>
      </c>
      <c r="C57" s="563">
        <f t="shared" ref="C57:H57" si="5">C49+C53</f>
        <v>3072512</v>
      </c>
      <c r="D57" s="563">
        <f t="shared" si="5"/>
        <v>1273459.79</v>
      </c>
      <c r="E57" s="522">
        <f t="shared" si="3"/>
        <v>0.41446861395496587</v>
      </c>
      <c r="F57" s="563">
        <f t="shared" si="5"/>
        <v>1041573.87</v>
      </c>
      <c r="G57" s="522">
        <f t="shared" si="3"/>
        <v>0.33899749455819861</v>
      </c>
      <c r="H57" s="690">
        <f t="shared" si="5"/>
        <v>231885.92</v>
      </c>
    </row>
    <row r="58" spans="1:8" x14ac:dyDescent="0.2">
      <c r="A58" s="1482"/>
      <c r="B58" s="1482"/>
      <c r="C58" s="222"/>
      <c r="D58" s="222"/>
      <c r="E58" s="222"/>
      <c r="F58" s="252"/>
      <c r="G58" s="252"/>
    </row>
    <row r="59" spans="1:8" ht="15.6" customHeight="1" x14ac:dyDescent="0.2">
      <c r="A59" s="1483" t="s">
        <v>497</v>
      </c>
      <c r="B59" s="1456" t="s">
        <v>845</v>
      </c>
      <c r="C59" s="1456" t="s">
        <v>289</v>
      </c>
      <c r="D59" s="1466" t="s">
        <v>176</v>
      </c>
      <c r="E59" s="1467"/>
      <c r="F59" s="1466" t="s">
        <v>177</v>
      </c>
      <c r="G59" s="1467"/>
      <c r="H59" s="1463" t="s">
        <v>712</v>
      </c>
    </row>
    <row r="60" spans="1:8" ht="15.6" customHeight="1" x14ac:dyDescent="0.2">
      <c r="A60" s="1484"/>
      <c r="B60" s="1457"/>
      <c r="C60" s="1457"/>
      <c r="D60" s="551" t="s">
        <v>119</v>
      </c>
      <c r="E60" s="552" t="s">
        <v>118</v>
      </c>
      <c r="F60" s="551" t="s">
        <v>119</v>
      </c>
      <c r="G60" s="552" t="s">
        <v>118</v>
      </c>
      <c r="H60" s="1464"/>
    </row>
    <row r="61" spans="1:8" ht="15.6" customHeight="1" x14ac:dyDescent="0.2">
      <c r="A61" s="1485"/>
      <c r="B61" s="1458"/>
      <c r="C61" s="1458"/>
      <c r="D61" s="554" t="s">
        <v>183</v>
      </c>
      <c r="E61" s="692" t="s">
        <v>858</v>
      </c>
      <c r="F61" s="554" t="s">
        <v>445</v>
      </c>
      <c r="G61" s="692" t="s">
        <v>859</v>
      </c>
      <c r="H61" s="1465"/>
    </row>
    <row r="62" spans="1:8" x14ac:dyDescent="0.2">
      <c r="A62" s="224" t="s">
        <v>498</v>
      </c>
      <c r="B62" s="590">
        <v>0</v>
      </c>
      <c r="C62" s="591">
        <v>0</v>
      </c>
      <c r="D62" s="678">
        <v>0</v>
      </c>
      <c r="E62" s="521">
        <f>IF($D$57="",0,IF($D$57=0,0,D62/$D$57))</f>
        <v>0</v>
      </c>
      <c r="F62" s="575">
        <v>0</v>
      </c>
      <c r="G62" s="693">
        <f>IF($F$57="",0,IF($F$57=0,0,F62/$F$57))</f>
        <v>0</v>
      </c>
      <c r="H62" s="561">
        <v>0</v>
      </c>
    </row>
    <row r="63" spans="1:8" x14ac:dyDescent="0.2">
      <c r="A63" s="225" t="s">
        <v>499</v>
      </c>
      <c r="B63" s="592">
        <v>0</v>
      </c>
      <c r="C63" s="593">
        <v>0</v>
      </c>
      <c r="D63" s="678">
        <v>0</v>
      </c>
      <c r="E63" s="420">
        <f t="shared" ref="E63:E71" si="6">IF($D$57="",0,IF($D$57=0,0,D63/$D$57))</f>
        <v>0</v>
      </c>
      <c r="F63" s="577">
        <v>0</v>
      </c>
      <c r="G63" s="604">
        <f t="shared" ref="G63:G72" si="7">IF($F$57="",0,IF($F$57=0,0,F63/$F$57))</f>
        <v>0</v>
      </c>
      <c r="H63" s="561">
        <v>0</v>
      </c>
    </row>
    <row r="64" spans="1:8" x14ac:dyDescent="0.2">
      <c r="A64" s="225" t="s">
        <v>530</v>
      </c>
      <c r="B64" s="606">
        <f>SUM(B65:B67)</f>
        <v>0</v>
      </c>
      <c r="C64" s="606">
        <f t="shared" ref="C64:H64" si="8">SUM(C65:C67)</f>
        <v>0</v>
      </c>
      <c r="D64" s="606">
        <f t="shared" si="8"/>
        <v>0</v>
      </c>
      <c r="E64" s="420">
        <f t="shared" si="6"/>
        <v>0</v>
      </c>
      <c r="F64" s="606">
        <f t="shared" si="8"/>
        <v>0</v>
      </c>
      <c r="G64" s="604">
        <f t="shared" si="7"/>
        <v>0</v>
      </c>
      <c r="H64" s="607">
        <f t="shared" si="8"/>
        <v>0</v>
      </c>
    </row>
    <row r="65" spans="1:8" x14ac:dyDescent="0.2">
      <c r="A65" s="214" t="s">
        <v>531</v>
      </c>
      <c r="B65" s="560">
        <v>0</v>
      </c>
      <c r="C65" s="560">
        <v>0</v>
      </c>
      <c r="D65" s="678">
        <v>0</v>
      </c>
      <c r="E65" s="420">
        <f t="shared" si="6"/>
        <v>0</v>
      </c>
      <c r="F65" s="577">
        <v>0</v>
      </c>
      <c r="G65" s="604">
        <f t="shared" si="7"/>
        <v>0</v>
      </c>
      <c r="H65" s="561">
        <v>0</v>
      </c>
    </row>
    <row r="66" spans="1:8" x14ac:dyDescent="0.2">
      <c r="A66" s="214" t="s">
        <v>500</v>
      </c>
      <c r="B66" s="560">
        <v>0</v>
      </c>
      <c r="C66" s="560">
        <v>0</v>
      </c>
      <c r="D66" s="678">
        <v>0</v>
      </c>
      <c r="E66" s="420">
        <f t="shared" si="6"/>
        <v>0</v>
      </c>
      <c r="F66" s="577">
        <v>0</v>
      </c>
      <c r="G66" s="604">
        <f t="shared" si="7"/>
        <v>0</v>
      </c>
      <c r="H66" s="561">
        <v>0</v>
      </c>
    </row>
    <row r="67" spans="1:8" x14ac:dyDescent="0.2">
      <c r="A67" s="227" t="s">
        <v>501</v>
      </c>
      <c r="B67" s="560">
        <v>0</v>
      </c>
      <c r="C67" s="560">
        <v>0</v>
      </c>
      <c r="D67" s="560">
        <v>0</v>
      </c>
      <c r="E67" s="420">
        <f t="shared" si="6"/>
        <v>0</v>
      </c>
      <c r="F67" s="588">
        <v>0</v>
      </c>
      <c r="G67" s="604">
        <f t="shared" si="7"/>
        <v>0</v>
      </c>
      <c r="H67" s="561">
        <v>0</v>
      </c>
    </row>
    <row r="68" spans="1:8" x14ac:dyDescent="0.2">
      <c r="A68" s="226" t="s">
        <v>502</v>
      </c>
      <c r="B68" s="560">
        <v>0</v>
      </c>
      <c r="C68" s="560">
        <v>0</v>
      </c>
      <c r="D68" s="560">
        <v>0</v>
      </c>
      <c r="E68" s="420">
        <f t="shared" si="6"/>
        <v>0</v>
      </c>
      <c r="F68" s="588">
        <v>0</v>
      </c>
      <c r="G68" s="604">
        <f t="shared" si="7"/>
        <v>0</v>
      </c>
      <c r="H68" s="561">
        <v>0</v>
      </c>
    </row>
    <row r="69" spans="1:8" ht="23.25" x14ac:dyDescent="0.2">
      <c r="A69" s="228" t="s">
        <v>674</v>
      </c>
      <c r="B69" s="589">
        <v>0</v>
      </c>
      <c r="C69" s="589">
        <v>0</v>
      </c>
      <c r="D69" s="560">
        <v>0</v>
      </c>
      <c r="E69" s="420">
        <f t="shared" si="6"/>
        <v>0</v>
      </c>
      <c r="F69" s="691">
        <v>0</v>
      </c>
      <c r="G69" s="604">
        <f t="shared" si="7"/>
        <v>0</v>
      </c>
      <c r="H69" s="561">
        <v>0</v>
      </c>
    </row>
    <row r="70" spans="1:8" x14ac:dyDescent="0.2">
      <c r="A70" s="229" t="s">
        <v>675</v>
      </c>
      <c r="B70" s="560">
        <v>0</v>
      </c>
      <c r="C70" s="560">
        <v>0</v>
      </c>
      <c r="D70" s="560">
        <v>0</v>
      </c>
      <c r="E70" s="420">
        <f t="shared" si="6"/>
        <v>0</v>
      </c>
      <c r="F70" s="588">
        <v>0</v>
      </c>
      <c r="G70" s="604">
        <f t="shared" si="7"/>
        <v>0</v>
      </c>
      <c r="H70" s="561">
        <v>0</v>
      </c>
    </row>
    <row r="71" spans="1:8" ht="24" customHeight="1" x14ac:dyDescent="0.2">
      <c r="A71" s="230" t="s">
        <v>676</v>
      </c>
      <c r="B71" s="560">
        <v>0</v>
      </c>
      <c r="C71" s="560">
        <v>0</v>
      </c>
      <c r="D71" s="560">
        <v>0</v>
      </c>
      <c r="E71" s="434">
        <f t="shared" si="6"/>
        <v>0</v>
      </c>
      <c r="F71" s="588">
        <v>0</v>
      </c>
      <c r="G71" s="694">
        <f t="shared" si="7"/>
        <v>0</v>
      </c>
      <c r="H71" s="562">
        <v>0</v>
      </c>
    </row>
    <row r="72" spans="1:8" x14ac:dyDescent="0.2">
      <c r="A72" s="231" t="s">
        <v>860</v>
      </c>
      <c r="B72" s="608">
        <f>SUM(B62:B64,B68:B71)</f>
        <v>0</v>
      </c>
      <c r="C72" s="608">
        <f t="shared" ref="C72:H72" si="9">SUM(C62:C64,C68:C71)</f>
        <v>0</v>
      </c>
      <c r="D72" s="608">
        <f t="shared" si="9"/>
        <v>0</v>
      </c>
      <c r="E72" s="522">
        <f>IF($D$57="",0,IF($D$57=0,0,D72/$D$57))</f>
        <v>0</v>
      </c>
      <c r="F72" s="608">
        <f t="shared" si="9"/>
        <v>0</v>
      </c>
      <c r="G72" s="605">
        <f t="shared" si="7"/>
        <v>0</v>
      </c>
      <c r="H72" s="608">
        <f t="shared" si="9"/>
        <v>0</v>
      </c>
    </row>
    <row r="73" spans="1:8" x14ac:dyDescent="0.2">
      <c r="A73" s="232"/>
      <c r="B73" s="232"/>
      <c r="C73" s="232"/>
      <c r="D73" s="232"/>
      <c r="E73" s="564"/>
      <c r="F73" s="255"/>
      <c r="G73" s="257"/>
      <c r="H73" s="259"/>
    </row>
    <row r="74" spans="1:8" x14ac:dyDescent="0.2">
      <c r="A74" s="233" t="s">
        <v>861</v>
      </c>
      <c r="B74" s="609">
        <f>B57-B72</f>
        <v>3072512</v>
      </c>
      <c r="C74" s="609">
        <f>C57-C72</f>
        <v>3072512</v>
      </c>
      <c r="D74" s="609">
        <f>D57-D72</f>
        <v>1273459.79</v>
      </c>
      <c r="E74" s="565"/>
      <c r="F74" s="609">
        <f>F57-F72</f>
        <v>1041573.87</v>
      </c>
      <c r="G74" s="565"/>
      <c r="H74" s="609">
        <f>H57-H72</f>
        <v>231885.92</v>
      </c>
    </row>
    <row r="75" spans="1:8" ht="15" customHeight="1" x14ac:dyDescent="0.2">
      <c r="A75" s="234"/>
      <c r="B75" s="220"/>
      <c r="C75" s="221"/>
      <c r="D75" s="222"/>
      <c r="E75" s="222"/>
      <c r="F75" s="252"/>
      <c r="G75" s="257"/>
      <c r="H75" s="259"/>
    </row>
    <row r="76" spans="1:8" ht="24.75" customHeight="1" x14ac:dyDescent="0.2">
      <c r="A76" s="1510" t="s">
        <v>987</v>
      </c>
      <c r="B76" s="1510"/>
      <c r="C76" s="1510"/>
      <c r="D76" s="1511"/>
      <c r="E76" s="1492">
        <f>IF(D$31="",0,IF(D$31=0,0,IF(A$7=IV$12,D$74/D$31,F$74/D$31)))</f>
        <v>0.36392947912376716</v>
      </c>
      <c r="F76" s="1493"/>
      <c r="G76" s="1493"/>
      <c r="H76" s="1493"/>
    </row>
    <row r="77" spans="1:8" ht="13.5" customHeight="1" x14ac:dyDescent="0.2">
      <c r="A77" s="233"/>
      <c r="B77" s="233"/>
      <c r="C77" s="233"/>
      <c r="D77" s="233"/>
      <c r="E77" s="235"/>
      <c r="F77" s="256"/>
      <c r="G77" s="255"/>
      <c r="H77" s="258"/>
    </row>
    <row r="78" spans="1:8" ht="17.25" customHeight="1" x14ac:dyDescent="0.2">
      <c r="A78" s="1510" t="s">
        <v>988</v>
      </c>
      <c r="B78" s="1510"/>
      <c r="C78" s="1510"/>
      <c r="D78" s="1511"/>
      <c r="E78" s="1516">
        <f>IF(D$31="",0,IF(D$31=0,0,IF(A$7=IV$12,D$74-D$31*0.15,F$74-D$31*0.15)))</f>
        <v>612270.696</v>
      </c>
      <c r="F78" s="1517"/>
      <c r="G78" s="1517"/>
      <c r="H78" s="1517"/>
    </row>
    <row r="79" spans="1:8" ht="17.25" customHeight="1" x14ac:dyDescent="0.2">
      <c r="A79" s="236"/>
      <c r="B79" s="236"/>
      <c r="C79" s="236"/>
      <c r="D79" s="236"/>
      <c r="E79" s="235"/>
      <c r="F79" s="256"/>
      <c r="G79" s="257"/>
      <c r="H79" s="259"/>
    </row>
    <row r="80" spans="1:8" ht="11.25" customHeight="1" x14ac:dyDescent="0.2">
      <c r="A80" s="1468" t="s">
        <v>687</v>
      </c>
      <c r="B80" s="1512"/>
      <c r="C80" s="1468" t="s">
        <v>700</v>
      </c>
      <c r="D80" s="1456" t="s">
        <v>701</v>
      </c>
      <c r="E80" s="1456" t="s">
        <v>504</v>
      </c>
      <c r="F80" s="1456" t="s">
        <v>505</v>
      </c>
      <c r="G80" s="1468" t="s">
        <v>702</v>
      </c>
      <c r="H80" s="1469"/>
    </row>
    <row r="81" spans="1:8" ht="23.25" customHeight="1" x14ac:dyDescent="0.2">
      <c r="A81" s="1452"/>
      <c r="B81" s="1513"/>
      <c r="C81" s="1452"/>
      <c r="D81" s="1458"/>
      <c r="E81" s="1458"/>
      <c r="F81" s="1458"/>
      <c r="G81" s="1452"/>
      <c r="H81" s="1453"/>
    </row>
    <row r="82" spans="1:8" ht="15" customHeight="1" x14ac:dyDescent="0.2">
      <c r="A82" s="1518" t="s">
        <v>506</v>
      </c>
      <c r="B82" s="1519"/>
      <c r="C82" s="568"/>
      <c r="D82" s="569"/>
      <c r="E82" s="570"/>
      <c r="F82" s="571"/>
      <c r="G82" s="1474"/>
      <c r="H82" s="1475"/>
    </row>
    <row r="83" spans="1:8" ht="12" customHeight="1" x14ac:dyDescent="0.2">
      <c r="A83" s="1520" t="s">
        <v>507</v>
      </c>
      <c r="B83" s="1521"/>
      <c r="C83" s="572"/>
      <c r="D83" s="573"/>
      <c r="E83" s="557"/>
      <c r="F83" s="574"/>
      <c r="G83" s="1472"/>
      <c r="H83" s="1473"/>
    </row>
    <row r="84" spans="1:8" ht="12" customHeight="1" x14ac:dyDescent="0.2">
      <c r="A84" s="578" t="s">
        <v>677</v>
      </c>
      <c r="B84" s="579"/>
      <c r="C84" s="572"/>
      <c r="D84" s="573"/>
      <c r="E84" s="557"/>
      <c r="F84" s="574"/>
      <c r="G84" s="1472"/>
      <c r="H84" s="1473"/>
    </row>
    <row r="85" spans="1:8" ht="11.25" customHeight="1" x14ac:dyDescent="0.2">
      <c r="A85" s="580" t="s">
        <v>678</v>
      </c>
      <c r="B85" s="579"/>
      <c r="C85" s="572"/>
      <c r="D85" s="573"/>
      <c r="E85" s="559"/>
      <c r="F85" s="575"/>
      <c r="G85" s="1472"/>
      <c r="H85" s="1473"/>
    </row>
    <row r="86" spans="1:8" ht="12.75" customHeight="1" x14ac:dyDescent="0.2">
      <c r="A86" s="1522" t="s">
        <v>508</v>
      </c>
      <c r="B86" s="1523"/>
      <c r="C86" s="610">
        <f>SUM(C82:C85)</f>
        <v>0</v>
      </c>
      <c r="D86" s="610">
        <f>SUM(D82:D85)</f>
        <v>0</v>
      </c>
      <c r="E86" s="610">
        <f>SUM(E82:E85)</f>
        <v>0</v>
      </c>
      <c r="F86" s="610">
        <f>SUM(F82:F85)</f>
        <v>0</v>
      </c>
      <c r="G86" s="1470">
        <f>SUM(G82:G85)</f>
        <v>0</v>
      </c>
      <c r="H86" s="1471"/>
    </row>
    <row r="87" spans="1:8" ht="12.75" customHeight="1" x14ac:dyDescent="0.2">
      <c r="A87" s="237"/>
      <c r="B87" s="222"/>
      <c r="C87" s="260"/>
      <c r="D87" s="241"/>
      <c r="E87" s="241"/>
      <c r="F87" s="257"/>
      <c r="G87" s="257"/>
      <c r="H87" s="259"/>
    </row>
    <row r="88" spans="1:8" ht="12.75" customHeight="1" x14ac:dyDescent="0.2">
      <c r="A88" s="1469" t="s">
        <v>509</v>
      </c>
      <c r="B88" s="1512"/>
      <c r="C88" s="1450" t="s">
        <v>679</v>
      </c>
      <c r="D88" s="1451"/>
      <c r="E88" s="1451"/>
      <c r="F88" s="1451"/>
      <c r="G88" s="1451"/>
      <c r="H88" s="1451"/>
    </row>
    <row r="89" spans="1:8" ht="15.75" customHeight="1" x14ac:dyDescent="0.2">
      <c r="A89" s="1451"/>
      <c r="B89" s="1524"/>
      <c r="C89" s="1452"/>
      <c r="D89" s="1453"/>
      <c r="E89" s="1453"/>
      <c r="F89" s="1453"/>
      <c r="G89" s="1453"/>
      <c r="H89" s="1453"/>
    </row>
    <row r="90" spans="1:8" ht="14.25" customHeight="1" x14ac:dyDescent="0.2">
      <c r="A90" s="1451"/>
      <c r="B90" s="1524"/>
      <c r="C90" s="1468" t="s">
        <v>510</v>
      </c>
      <c r="D90" s="1512"/>
      <c r="E90" s="1450" t="s">
        <v>511</v>
      </c>
      <c r="F90" s="1451"/>
      <c r="G90" s="1468" t="s">
        <v>512</v>
      </c>
      <c r="H90" s="1469"/>
    </row>
    <row r="91" spans="1:8" ht="13.5" customHeight="1" x14ac:dyDescent="0.2">
      <c r="A91" s="1451"/>
      <c r="B91" s="1524"/>
      <c r="C91" s="1450"/>
      <c r="D91" s="1524"/>
      <c r="E91" s="1450"/>
      <c r="F91" s="1451"/>
      <c r="G91" s="1450"/>
      <c r="H91" s="1451"/>
    </row>
    <row r="92" spans="1:8" ht="12" customHeight="1" x14ac:dyDescent="0.2">
      <c r="A92" s="1453"/>
      <c r="B92" s="1513"/>
      <c r="C92" s="1452"/>
      <c r="D92" s="1513"/>
      <c r="E92" s="1452" t="s">
        <v>442</v>
      </c>
      <c r="F92" s="1453"/>
      <c r="G92" s="1452"/>
      <c r="H92" s="1453"/>
    </row>
    <row r="93" spans="1:8" ht="13.5" customHeight="1" x14ac:dyDescent="0.2">
      <c r="A93" s="583" t="s">
        <v>513</v>
      </c>
      <c r="B93" s="581"/>
      <c r="C93" s="1448"/>
      <c r="D93" s="1449"/>
      <c r="E93" s="1448"/>
      <c r="F93" s="1449"/>
      <c r="G93" s="1448"/>
      <c r="H93" s="1449"/>
    </row>
    <row r="94" spans="1:8" ht="13.5" customHeight="1" x14ac:dyDescent="0.2">
      <c r="A94" s="584" t="s">
        <v>507</v>
      </c>
      <c r="B94" s="582"/>
      <c r="C94" s="1459"/>
      <c r="D94" s="1460"/>
      <c r="E94" s="1459"/>
      <c r="F94" s="1460"/>
      <c r="G94" s="1459"/>
      <c r="H94" s="1460"/>
    </row>
    <row r="95" spans="1:8" ht="13.5" customHeight="1" x14ac:dyDescent="0.2">
      <c r="A95" s="584" t="s">
        <v>680</v>
      </c>
      <c r="B95" s="582"/>
      <c r="C95" s="1459"/>
      <c r="D95" s="1460"/>
      <c r="E95" s="1459"/>
      <c r="F95" s="1460"/>
      <c r="G95" s="1459"/>
      <c r="H95" s="1460"/>
    </row>
    <row r="96" spans="1:8" ht="27" customHeight="1" x14ac:dyDescent="0.2">
      <c r="A96" s="584" t="s">
        <v>681</v>
      </c>
      <c r="B96" s="582"/>
      <c r="C96" s="1459"/>
      <c r="D96" s="1460"/>
      <c r="E96" s="1459"/>
      <c r="F96" s="1460"/>
      <c r="G96" s="1459"/>
      <c r="H96" s="1460"/>
    </row>
    <row r="97" spans="1:8" ht="13.5" customHeight="1" x14ac:dyDescent="0.2">
      <c r="A97" s="238" t="s">
        <v>862</v>
      </c>
      <c r="B97" s="239"/>
      <c r="C97" s="1461">
        <f>SUM(C93:D96)</f>
        <v>0</v>
      </c>
      <c r="D97" s="1462"/>
      <c r="E97" s="1461">
        <f>SUM(E93:F96)</f>
        <v>0</v>
      </c>
      <c r="F97" s="1462"/>
      <c r="G97" s="1461">
        <f>SUM(G93:H96)</f>
        <v>0</v>
      </c>
      <c r="H97" s="1462"/>
    </row>
    <row r="98" spans="1:8" ht="12.75" customHeight="1" x14ac:dyDescent="0.2">
      <c r="A98" s="222"/>
      <c r="B98" s="222"/>
      <c r="C98" s="241"/>
      <c r="D98" s="241"/>
      <c r="E98" s="241"/>
      <c r="F98" s="257"/>
      <c r="G98" s="257"/>
      <c r="H98" s="259"/>
    </row>
    <row r="99" spans="1:8" ht="12.75" customHeight="1" x14ac:dyDescent="0.2">
      <c r="A99" s="1469" t="s">
        <v>688</v>
      </c>
      <c r="B99" s="1512"/>
      <c r="C99" s="1468" t="s">
        <v>514</v>
      </c>
      <c r="D99" s="1469"/>
      <c r="E99" s="1469"/>
      <c r="F99" s="1469"/>
      <c r="G99" s="1469"/>
      <c r="H99" s="1469"/>
    </row>
    <row r="100" spans="1:8" ht="15.75" customHeight="1" x14ac:dyDescent="0.2">
      <c r="A100" s="1451"/>
      <c r="B100" s="1524"/>
      <c r="C100" s="1452"/>
      <c r="D100" s="1453"/>
      <c r="E100" s="1453"/>
      <c r="F100" s="1453"/>
      <c r="G100" s="1453"/>
      <c r="H100" s="1453"/>
    </row>
    <row r="101" spans="1:8" ht="15" customHeight="1" x14ac:dyDescent="0.2">
      <c r="A101" s="1451"/>
      <c r="B101" s="1524"/>
      <c r="C101" s="1468" t="s">
        <v>510</v>
      </c>
      <c r="D101" s="1512"/>
      <c r="E101" s="1468" t="s">
        <v>511</v>
      </c>
      <c r="F101" s="1469"/>
      <c r="G101" s="1468" t="s">
        <v>512</v>
      </c>
      <c r="H101" s="1469"/>
    </row>
    <row r="102" spans="1:8" x14ac:dyDescent="0.2">
      <c r="A102" s="1451"/>
      <c r="B102" s="1524"/>
      <c r="C102" s="1450"/>
      <c r="D102" s="1524"/>
      <c r="E102" s="1450"/>
      <c r="F102" s="1451"/>
      <c r="G102" s="1450"/>
      <c r="H102" s="1451"/>
    </row>
    <row r="103" spans="1:8" x14ac:dyDescent="0.2">
      <c r="A103" s="1453"/>
      <c r="B103" s="1513"/>
      <c r="C103" s="1452"/>
      <c r="D103" s="1513"/>
      <c r="E103" s="1452" t="s">
        <v>443</v>
      </c>
      <c r="F103" s="1453"/>
      <c r="G103" s="1452"/>
      <c r="H103" s="1453"/>
    </row>
    <row r="104" spans="1:8" x14ac:dyDescent="0.2">
      <c r="A104" s="583" t="s">
        <v>515</v>
      </c>
      <c r="B104" s="585"/>
      <c r="C104" s="1448"/>
      <c r="D104" s="1449"/>
      <c r="E104" s="1526"/>
      <c r="F104" s="1527"/>
      <c r="G104" s="1526"/>
      <c r="H104" s="1527"/>
    </row>
    <row r="105" spans="1:8" x14ac:dyDescent="0.2">
      <c r="A105" s="584" t="s">
        <v>507</v>
      </c>
      <c r="B105" s="586"/>
      <c r="C105" s="1459"/>
      <c r="D105" s="1460"/>
      <c r="E105" s="1454"/>
      <c r="F105" s="1455"/>
      <c r="G105" s="1454"/>
      <c r="H105" s="1455"/>
    </row>
    <row r="106" spans="1:8" x14ac:dyDescent="0.2">
      <c r="A106" s="584" t="s">
        <v>682</v>
      </c>
      <c r="B106" s="586"/>
      <c r="C106" s="1459"/>
      <c r="D106" s="1460"/>
      <c r="E106" s="1454"/>
      <c r="F106" s="1455"/>
      <c r="G106" s="1454"/>
      <c r="H106" s="1455"/>
    </row>
    <row r="107" spans="1:8" ht="25.15" customHeight="1" x14ac:dyDescent="0.2">
      <c r="A107" s="584" t="s">
        <v>683</v>
      </c>
      <c r="B107" s="586"/>
      <c r="C107" s="1459"/>
      <c r="D107" s="1460"/>
      <c r="E107" s="1454"/>
      <c r="F107" s="1455"/>
      <c r="G107" s="1454"/>
      <c r="H107" s="1455"/>
    </row>
    <row r="108" spans="1:8" ht="12.75" customHeight="1" x14ac:dyDescent="0.2">
      <c r="A108" s="1528" t="s">
        <v>516</v>
      </c>
      <c r="B108" s="1528"/>
      <c r="C108" s="1461">
        <f>SUM(C104:D107)</f>
        <v>0</v>
      </c>
      <c r="D108" s="1462"/>
      <c r="E108" s="1461">
        <f>SUM(E104:F107)</f>
        <v>0</v>
      </c>
      <c r="F108" s="1462"/>
      <c r="G108" s="1461">
        <f>SUM(G104:H107)</f>
        <v>0</v>
      </c>
      <c r="H108" s="1462"/>
    </row>
    <row r="109" spans="1:8" x14ac:dyDescent="0.2">
      <c r="A109" s="222"/>
      <c r="B109" s="240"/>
      <c r="C109" s="241"/>
      <c r="D109" s="222"/>
      <c r="E109" s="222"/>
      <c r="F109" s="252"/>
      <c r="G109" s="252"/>
    </row>
    <row r="110" spans="1:8" x14ac:dyDescent="0.2">
      <c r="A110" s="242" t="s">
        <v>298</v>
      </c>
      <c r="B110" s="1456" t="s">
        <v>845</v>
      </c>
      <c r="C110" s="1456" t="s">
        <v>289</v>
      </c>
      <c r="D110" s="1496" t="s">
        <v>176</v>
      </c>
      <c r="E110" s="1497"/>
      <c r="F110" s="1496" t="s">
        <v>177</v>
      </c>
      <c r="G110" s="1497"/>
      <c r="H110" s="1463" t="s">
        <v>712</v>
      </c>
    </row>
    <row r="111" spans="1:8" x14ac:dyDescent="0.2">
      <c r="A111" s="218" t="s">
        <v>305</v>
      </c>
      <c r="B111" s="1457"/>
      <c r="C111" s="1457"/>
      <c r="D111" s="216" t="s">
        <v>119</v>
      </c>
      <c r="E111" s="217" t="s">
        <v>118</v>
      </c>
      <c r="F111" s="216" t="s">
        <v>119</v>
      </c>
      <c r="G111" s="217" t="s">
        <v>118</v>
      </c>
      <c r="H111" s="1464"/>
    </row>
    <row r="112" spans="1:8" ht="21.75" customHeight="1" x14ac:dyDescent="0.2">
      <c r="A112" s="243"/>
      <c r="B112" s="1458"/>
      <c r="C112" s="1458"/>
      <c r="D112" s="554" t="s">
        <v>517</v>
      </c>
      <c r="E112" s="516" t="s">
        <v>518</v>
      </c>
      <c r="F112" s="554" t="s">
        <v>519</v>
      </c>
      <c r="G112" s="516" t="s">
        <v>520</v>
      </c>
      <c r="H112" s="1465"/>
    </row>
    <row r="113" spans="1:8" x14ac:dyDescent="0.2">
      <c r="A113" s="222" t="s">
        <v>306</v>
      </c>
      <c r="B113" s="557">
        <v>1350500</v>
      </c>
      <c r="C113" s="557">
        <v>1528229.52</v>
      </c>
      <c r="D113" s="559">
        <v>518938.17</v>
      </c>
      <c r="E113" s="420">
        <f t="shared" ref="E113:E119" si="10">IF($D$120="",0,IF($D$120=0,0,D113/$D$120))</f>
        <v>0.40750259574352166</v>
      </c>
      <c r="F113" s="559">
        <v>367654.17</v>
      </c>
      <c r="G113" s="420">
        <f>IF($F$120="",0,IF($F$120=0,0,F113/$F$120))</f>
        <v>0.35297944830355621</v>
      </c>
      <c r="H113" s="611">
        <v>151284</v>
      </c>
    </row>
    <row r="114" spans="1:8" x14ac:dyDescent="0.2">
      <c r="A114" s="222" t="s">
        <v>307</v>
      </c>
      <c r="B114" s="557">
        <v>450000</v>
      </c>
      <c r="C114" s="557">
        <v>130420.41</v>
      </c>
      <c r="D114" s="559">
        <v>83573.61</v>
      </c>
      <c r="E114" s="420">
        <f t="shared" si="10"/>
        <v>6.5627207593260559E-2</v>
      </c>
      <c r="F114" s="577">
        <v>83573.61</v>
      </c>
      <c r="G114" s="420">
        <f t="shared" ref="G114:G119" si="11">IF($F$120="",0,IF($F$120=0,0,F114/$F$120))</f>
        <v>8.0237813569574282E-2</v>
      </c>
      <c r="H114" s="561">
        <v>0</v>
      </c>
    </row>
    <row r="115" spans="1:8" x14ac:dyDescent="0.2">
      <c r="A115" s="222" t="s">
        <v>308</v>
      </c>
      <c r="B115" s="557"/>
      <c r="C115" s="557"/>
      <c r="D115" s="559"/>
      <c r="E115" s="420">
        <f t="shared" si="10"/>
        <v>0</v>
      </c>
      <c r="F115" s="577"/>
      <c r="G115" s="420">
        <f t="shared" si="11"/>
        <v>0</v>
      </c>
      <c r="H115" s="561"/>
    </row>
    <row r="116" spans="1:8" x14ac:dyDescent="0.2">
      <c r="A116" s="222" t="s">
        <v>309</v>
      </c>
      <c r="B116" s="557"/>
      <c r="C116" s="557"/>
      <c r="D116" s="559"/>
      <c r="E116" s="420">
        <f t="shared" si="10"/>
        <v>0</v>
      </c>
      <c r="F116" s="577"/>
      <c r="G116" s="420">
        <f t="shared" si="11"/>
        <v>0</v>
      </c>
      <c r="H116" s="561"/>
    </row>
    <row r="117" spans="1:8" x14ac:dyDescent="0.2">
      <c r="A117" s="222" t="s">
        <v>310</v>
      </c>
      <c r="B117" s="557">
        <v>110000</v>
      </c>
      <c r="C117" s="557">
        <v>157634.13</v>
      </c>
      <c r="D117" s="559">
        <v>93326.13</v>
      </c>
      <c r="E117" s="420">
        <f t="shared" si="10"/>
        <v>7.3285494157612943E-2</v>
      </c>
      <c r="F117" s="577">
        <v>51092.21</v>
      </c>
      <c r="G117" s="420">
        <f t="shared" si="11"/>
        <v>4.905289146702576E-2</v>
      </c>
      <c r="H117" s="561">
        <v>42233.919999999998</v>
      </c>
    </row>
    <row r="118" spans="1:8" x14ac:dyDescent="0.2">
      <c r="A118" s="222" t="s">
        <v>311</v>
      </c>
      <c r="B118" s="557">
        <v>0</v>
      </c>
      <c r="C118" s="557">
        <v>0</v>
      </c>
      <c r="D118" s="559">
        <v>0</v>
      </c>
      <c r="E118" s="420">
        <f t="shared" si="10"/>
        <v>0</v>
      </c>
      <c r="F118" s="577">
        <v>0</v>
      </c>
      <c r="G118" s="420">
        <f t="shared" si="11"/>
        <v>0</v>
      </c>
      <c r="H118" s="561">
        <v>0</v>
      </c>
    </row>
    <row r="119" spans="1:8" x14ac:dyDescent="0.2">
      <c r="A119" s="241" t="s">
        <v>279</v>
      </c>
      <c r="B119" s="576">
        <v>1162012</v>
      </c>
      <c r="C119" s="576">
        <v>1256227.94</v>
      </c>
      <c r="D119" s="559">
        <v>577621.88</v>
      </c>
      <c r="E119" s="420">
        <f t="shared" si="10"/>
        <v>0.45358470250560484</v>
      </c>
      <c r="F119" s="577">
        <v>539253.88</v>
      </c>
      <c r="G119" s="420">
        <f t="shared" si="11"/>
        <v>0.51772984665984378</v>
      </c>
      <c r="H119" s="562">
        <v>38368</v>
      </c>
    </row>
    <row r="120" spans="1:8" x14ac:dyDescent="0.2">
      <c r="A120" s="244" t="s">
        <v>188</v>
      </c>
      <c r="B120" s="548">
        <f>SUM(B113:B119)</f>
        <v>3072512</v>
      </c>
      <c r="C120" s="548">
        <f t="shared" ref="C120:H120" si="12">SUM(C113:C119)</f>
        <v>3072512</v>
      </c>
      <c r="D120" s="548">
        <f t="shared" si="12"/>
        <v>1273459.79</v>
      </c>
      <c r="E120" s="594"/>
      <c r="F120" s="548">
        <f t="shared" si="12"/>
        <v>1041573.87</v>
      </c>
      <c r="G120" s="594"/>
      <c r="H120" s="587">
        <f t="shared" si="12"/>
        <v>231885.91999999998</v>
      </c>
    </row>
    <row r="121" spans="1:8" x14ac:dyDescent="0.2">
      <c r="A121" s="595" t="s">
        <v>1069</v>
      </c>
      <c r="B121" s="596"/>
      <c r="C121" s="596"/>
      <c r="D121" s="597"/>
      <c r="E121" s="597"/>
      <c r="F121" s="598"/>
      <c r="G121" s="598"/>
      <c r="H121" s="567"/>
    </row>
    <row r="122" spans="1:8" x14ac:dyDescent="0.2">
      <c r="A122" s="597" t="s">
        <v>0</v>
      </c>
      <c r="B122" s="599"/>
      <c r="C122" s="599"/>
      <c r="D122" s="597"/>
      <c r="E122" s="597"/>
      <c r="F122" s="598"/>
      <c r="G122" s="598"/>
      <c r="H122" s="567"/>
    </row>
    <row r="123" spans="1:8" x14ac:dyDescent="0.2">
      <c r="A123" s="600" t="s">
        <v>985</v>
      </c>
      <c r="B123" s="599"/>
      <c r="C123" s="599"/>
      <c r="D123" s="597"/>
      <c r="E123" s="597"/>
      <c r="F123" s="598"/>
      <c r="G123" s="598"/>
      <c r="H123" s="567"/>
    </row>
    <row r="124" spans="1:8" x14ac:dyDescent="0.2">
      <c r="A124" s="600" t="s">
        <v>986</v>
      </c>
      <c r="B124" s="599"/>
      <c r="C124" s="599"/>
      <c r="D124" s="597"/>
      <c r="E124" s="597"/>
      <c r="F124" s="598"/>
      <c r="G124" s="598"/>
      <c r="H124" s="567"/>
    </row>
    <row r="125" spans="1:8" x14ac:dyDescent="0.2">
      <c r="A125" s="601" t="s">
        <v>863</v>
      </c>
      <c r="B125" s="602"/>
      <c r="C125" s="602"/>
      <c r="D125" s="597"/>
      <c r="E125" s="597"/>
      <c r="F125" s="598"/>
      <c r="G125" s="598"/>
      <c r="H125" s="567"/>
    </row>
    <row r="126" spans="1:8" x14ac:dyDescent="0.2">
      <c r="A126" s="601" t="s">
        <v>703</v>
      </c>
      <c r="B126" s="603"/>
      <c r="C126" s="603"/>
      <c r="D126" s="603"/>
      <c r="E126" s="603"/>
      <c r="F126" s="603"/>
      <c r="G126" s="603"/>
      <c r="H126" s="567"/>
    </row>
    <row r="127" spans="1:8" x14ac:dyDescent="0.2">
      <c r="A127" s="600" t="s">
        <v>989</v>
      </c>
      <c r="B127" s="603"/>
      <c r="C127" s="603"/>
      <c r="D127" s="603"/>
      <c r="E127" s="603"/>
      <c r="F127" s="603"/>
      <c r="G127" s="603"/>
      <c r="H127" s="567"/>
    </row>
    <row r="128" spans="1:8" x14ac:dyDescent="0.2">
      <c r="A128" s="1525" t="s">
        <v>990</v>
      </c>
      <c r="B128" s="1525"/>
      <c r="C128" s="1525"/>
      <c r="D128" s="567"/>
      <c r="E128" s="567"/>
      <c r="F128" s="567"/>
      <c r="G128" s="567"/>
      <c r="H128" s="567"/>
    </row>
  </sheetData>
  <sheetProtection password="C236" sheet="1" formatColumns="0" selectLockedCells="1"/>
  <mergeCells count="156">
    <mergeCell ref="A99:B103"/>
    <mergeCell ref="C106:D106"/>
    <mergeCell ref="E101:F102"/>
    <mergeCell ref="E103:F103"/>
    <mergeCell ref="C107:D107"/>
    <mergeCell ref="G108:H108"/>
    <mergeCell ref="G104:H104"/>
    <mergeCell ref="G105:H105"/>
    <mergeCell ref="G106:H106"/>
    <mergeCell ref="C105:D105"/>
    <mergeCell ref="A128:C128"/>
    <mergeCell ref="C104:D104"/>
    <mergeCell ref="E104:F104"/>
    <mergeCell ref="E105:F105"/>
    <mergeCell ref="E106:F106"/>
    <mergeCell ref="G84:H84"/>
    <mergeCell ref="G85:H85"/>
    <mergeCell ref="A108:B108"/>
    <mergeCell ref="D110:E110"/>
    <mergeCell ref="F110:G110"/>
    <mergeCell ref="C108:D108"/>
    <mergeCell ref="E90:F91"/>
    <mergeCell ref="E92:F92"/>
    <mergeCell ref="C93:D93"/>
    <mergeCell ref="C97:D97"/>
    <mergeCell ref="E93:F93"/>
    <mergeCell ref="C101:D103"/>
    <mergeCell ref="E107:F107"/>
    <mergeCell ref="E108:F108"/>
    <mergeCell ref="A82:B82"/>
    <mergeCell ref="A83:B83"/>
    <mergeCell ref="A86:B86"/>
    <mergeCell ref="A88:B92"/>
    <mergeCell ref="E97:F97"/>
    <mergeCell ref="C95:D95"/>
    <mergeCell ref="C96:D96"/>
    <mergeCell ref="C94:D94"/>
    <mergeCell ref="C90:D92"/>
    <mergeCell ref="E96:F96"/>
    <mergeCell ref="A78:D78"/>
    <mergeCell ref="A80:B81"/>
    <mergeCell ref="C80:C81"/>
    <mergeCell ref="D80:D81"/>
    <mergeCell ref="A46:A47"/>
    <mergeCell ref="D46:E46"/>
    <mergeCell ref="E78:H78"/>
    <mergeCell ref="F80:F81"/>
    <mergeCell ref="E80:E81"/>
    <mergeCell ref="H46:H48"/>
    <mergeCell ref="D12:E12"/>
    <mergeCell ref="F12:G12"/>
    <mergeCell ref="A33:A35"/>
    <mergeCell ref="D33:G33"/>
    <mergeCell ref="D34:E34"/>
    <mergeCell ref="A76:D76"/>
    <mergeCell ref="F34:G34"/>
    <mergeCell ref="D35:E35"/>
    <mergeCell ref="F35:G35"/>
    <mergeCell ref="D13:E13"/>
    <mergeCell ref="D10:G10"/>
    <mergeCell ref="A3:G3"/>
    <mergeCell ref="A4:G4"/>
    <mergeCell ref="A5:G5"/>
    <mergeCell ref="A6:G6"/>
    <mergeCell ref="A7:G7"/>
    <mergeCell ref="B10:B12"/>
    <mergeCell ref="C10:C11"/>
    <mergeCell ref="D11:E11"/>
    <mergeCell ref="F11:G11"/>
    <mergeCell ref="F13:G13"/>
    <mergeCell ref="E76:H76"/>
    <mergeCell ref="D22:E22"/>
    <mergeCell ref="D28:E28"/>
    <mergeCell ref="F22:G22"/>
    <mergeCell ref="F28:G28"/>
    <mergeCell ref="F14:G14"/>
    <mergeCell ref="F15:G15"/>
    <mergeCell ref="F27:G27"/>
    <mergeCell ref="F29:G29"/>
    <mergeCell ref="F16:G16"/>
    <mergeCell ref="F17:G17"/>
    <mergeCell ref="F18:G18"/>
    <mergeCell ref="F19:G19"/>
    <mergeCell ref="F20:G20"/>
    <mergeCell ref="F21:G21"/>
    <mergeCell ref="D20:E20"/>
    <mergeCell ref="D21:E21"/>
    <mergeCell ref="F23:G23"/>
    <mergeCell ref="F24:G24"/>
    <mergeCell ref="F25:G25"/>
    <mergeCell ref="F26:G26"/>
    <mergeCell ref="D23:E23"/>
    <mergeCell ref="D24:E24"/>
    <mergeCell ref="D25:E25"/>
    <mergeCell ref="D26:E26"/>
    <mergeCell ref="D14:E14"/>
    <mergeCell ref="D15:E15"/>
    <mergeCell ref="D16:E16"/>
    <mergeCell ref="D17:E17"/>
    <mergeCell ref="D18:E18"/>
    <mergeCell ref="D19:E19"/>
    <mergeCell ref="D27:E27"/>
    <mergeCell ref="D29:E29"/>
    <mergeCell ref="D30:E30"/>
    <mergeCell ref="D31:E31"/>
    <mergeCell ref="B33:B35"/>
    <mergeCell ref="C33:C34"/>
    <mergeCell ref="D36:E36"/>
    <mergeCell ref="F36:G36"/>
    <mergeCell ref="F30:G30"/>
    <mergeCell ref="F31:G31"/>
    <mergeCell ref="D44:E44"/>
    <mergeCell ref="D37:E37"/>
    <mergeCell ref="D38:E38"/>
    <mergeCell ref="D39:E39"/>
    <mergeCell ref="D40:E40"/>
    <mergeCell ref="D41:E41"/>
    <mergeCell ref="D42:E42"/>
    <mergeCell ref="D43:E43"/>
    <mergeCell ref="C46:C47"/>
    <mergeCell ref="B46:B48"/>
    <mergeCell ref="B59:B61"/>
    <mergeCell ref="C59:C61"/>
    <mergeCell ref="A58:B58"/>
    <mergeCell ref="A59:A61"/>
    <mergeCell ref="D59:E59"/>
    <mergeCell ref="G82:H82"/>
    <mergeCell ref="F37:G37"/>
    <mergeCell ref="F38:G38"/>
    <mergeCell ref="F39:G39"/>
    <mergeCell ref="F40:G40"/>
    <mergeCell ref="F41:G41"/>
    <mergeCell ref="F42:G42"/>
    <mergeCell ref="F43:G43"/>
    <mergeCell ref="F44:G44"/>
    <mergeCell ref="G80:H81"/>
    <mergeCell ref="H59:H61"/>
    <mergeCell ref="F46:G46"/>
    <mergeCell ref="F59:G59"/>
    <mergeCell ref="G90:H92"/>
    <mergeCell ref="G101:H103"/>
    <mergeCell ref="G86:H86"/>
    <mergeCell ref="G83:H83"/>
    <mergeCell ref="C99:H100"/>
    <mergeCell ref="E94:F94"/>
    <mergeCell ref="E95:F95"/>
    <mergeCell ref="G93:H93"/>
    <mergeCell ref="C88:H89"/>
    <mergeCell ref="G107:H107"/>
    <mergeCell ref="B110:B112"/>
    <mergeCell ref="C110:C112"/>
    <mergeCell ref="G94:H94"/>
    <mergeCell ref="G95:H95"/>
    <mergeCell ref="G96:H96"/>
    <mergeCell ref="G97:H97"/>
    <mergeCell ref="H110:H112"/>
  </mergeCells>
  <dataValidations count="1">
    <dataValidation type="list" errorStyle="warning" allowBlank="1" showInputMessage="1" showErrorMessage="1" errorTitle="Falha!!!" error="Selecione uma das opções." promptTitle="Bimestre" prompt="Selecione o Período" sqref="A7:G7">
      <formula1>$IV$7:$IV$12</formula1>
    </dataValidation>
  </dataValidations>
  <printOptions horizontalCentered="1"/>
  <pageMargins left="0.59055118110236227" right="0.19685039370078741" top="0.59055118110236227" bottom="0.19685039370078741" header="0.11811023622047245" footer="0.11811023622047245"/>
  <pageSetup paperSize="9" scale="75" orientation="landscape" r:id="rId1"/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zoomScale="115" zoomScaleNormal="115" workbookViewId="0">
      <selection activeCell="A10" sqref="A10:A11"/>
    </sheetView>
  </sheetViews>
  <sheetFormatPr defaultRowHeight="12.75" x14ac:dyDescent="0.2"/>
  <cols>
    <col min="1" max="1" width="75.7109375" style="99" customWidth="1"/>
    <col min="2" max="2" width="14.7109375" style="99" customWidth="1"/>
    <col min="3" max="3" width="8.28515625" style="99" customWidth="1"/>
    <col min="4" max="8" width="12.7109375" style="99" customWidth="1"/>
    <col min="9" max="16384" width="9.140625" style="99"/>
  </cols>
  <sheetData>
    <row r="1" spans="1:8" ht="15.75" x14ac:dyDescent="0.25">
      <c r="A1" s="155" t="s">
        <v>984</v>
      </c>
      <c r="B1" s="156"/>
      <c r="C1" s="156"/>
      <c r="D1" s="156"/>
      <c r="E1" s="156"/>
      <c r="F1" s="178"/>
      <c r="G1" s="178"/>
    </row>
    <row r="2" spans="1:8" x14ac:dyDescent="0.2">
      <c r="A2" s="157"/>
      <c r="B2" s="157"/>
      <c r="C2" s="157"/>
      <c r="D2" s="157"/>
      <c r="E2" s="157"/>
      <c r="F2" s="178"/>
      <c r="G2" s="178"/>
    </row>
    <row r="3" spans="1:8" x14ac:dyDescent="0.2">
      <c r="A3" s="1547" t="s">
        <v>1041</v>
      </c>
      <c r="B3" s="1547"/>
      <c r="C3" s="1547"/>
      <c r="D3" s="1547"/>
      <c r="E3" s="1547"/>
      <c r="F3" s="1547"/>
      <c r="G3" s="1547"/>
    </row>
    <row r="4" spans="1:8" x14ac:dyDescent="0.2">
      <c r="A4" s="1548" t="s">
        <v>109</v>
      </c>
      <c r="B4" s="1548"/>
      <c r="C4" s="1548"/>
      <c r="D4" s="1548"/>
      <c r="E4" s="1548"/>
      <c r="F4" s="1548"/>
      <c r="G4" s="1548"/>
    </row>
    <row r="5" spans="1:8" x14ac:dyDescent="0.2">
      <c r="A5" s="1549" t="s">
        <v>521</v>
      </c>
      <c r="B5" s="1549"/>
      <c r="C5" s="1549"/>
      <c r="D5" s="1549"/>
      <c r="E5" s="1549"/>
      <c r="F5" s="1549"/>
      <c r="G5" s="1549"/>
    </row>
    <row r="6" spans="1:8" x14ac:dyDescent="0.2">
      <c r="A6" s="1548" t="s">
        <v>111</v>
      </c>
      <c r="B6" s="1548"/>
      <c r="C6" s="1548"/>
      <c r="D6" s="1548"/>
      <c r="E6" s="1548"/>
      <c r="F6" s="1548"/>
      <c r="G6" s="1548"/>
    </row>
    <row r="7" spans="1:8" x14ac:dyDescent="0.2">
      <c r="A7" s="1547" t="s">
        <v>1057</v>
      </c>
      <c r="B7" s="1547"/>
      <c r="C7" s="1547"/>
      <c r="D7" s="1547"/>
      <c r="E7" s="1547"/>
      <c r="F7" s="1547"/>
      <c r="G7" s="1547"/>
    </row>
    <row r="8" spans="1:8" x14ac:dyDescent="0.2">
      <c r="A8" s="157"/>
      <c r="B8" s="157"/>
      <c r="C8" s="157"/>
      <c r="D8" s="157"/>
      <c r="E8" s="157"/>
      <c r="F8" s="178"/>
      <c r="G8" s="178"/>
    </row>
    <row r="9" spans="1:8" x14ac:dyDescent="0.2">
      <c r="A9" s="158" t="s">
        <v>715</v>
      </c>
      <c r="B9" s="156"/>
      <c r="C9" s="156"/>
      <c r="D9" s="156"/>
      <c r="E9" s="178"/>
      <c r="F9" s="178"/>
      <c r="G9" s="159">
        <v>1</v>
      </c>
    </row>
    <row r="10" spans="1:8" x14ac:dyDescent="0.2">
      <c r="A10" s="1555" t="s">
        <v>689</v>
      </c>
      <c r="B10" s="1463" t="s">
        <v>690</v>
      </c>
      <c r="C10" s="1557"/>
      <c r="D10" s="1553" t="s">
        <v>176</v>
      </c>
      <c r="E10" s="1554"/>
      <c r="F10" s="1553" t="s">
        <v>177</v>
      </c>
      <c r="G10" s="1554"/>
      <c r="H10" s="1463" t="s">
        <v>713</v>
      </c>
    </row>
    <row r="11" spans="1:8" ht="21.75" customHeight="1" x14ac:dyDescent="0.2">
      <c r="A11" s="1556"/>
      <c r="B11" s="1464"/>
      <c r="C11" s="1558"/>
      <c r="D11" s="657" t="s">
        <v>119</v>
      </c>
      <c r="E11" s="658" t="s">
        <v>118</v>
      </c>
      <c r="F11" s="657" t="s">
        <v>119</v>
      </c>
      <c r="G11" s="658" t="s">
        <v>118</v>
      </c>
      <c r="H11" s="1464"/>
    </row>
    <row r="12" spans="1:8" x14ac:dyDescent="0.2">
      <c r="A12" s="162" t="s">
        <v>299</v>
      </c>
      <c r="B12" s="1465"/>
      <c r="C12" s="1559"/>
      <c r="D12" s="163" t="s">
        <v>121</v>
      </c>
      <c r="E12" s="164" t="s">
        <v>268</v>
      </c>
      <c r="F12" s="163" t="s">
        <v>171</v>
      </c>
      <c r="G12" s="164" t="s">
        <v>495</v>
      </c>
      <c r="H12" s="1465"/>
    </row>
    <row r="13" spans="1:8" x14ac:dyDescent="0.2">
      <c r="A13" s="165" t="s">
        <v>184</v>
      </c>
      <c r="B13" s="1562">
        <f>SUM(B14:C16)</f>
        <v>0</v>
      </c>
      <c r="C13" s="1563"/>
      <c r="D13" s="659">
        <f>SUM(D14:D16)</f>
        <v>0</v>
      </c>
      <c r="E13" s="659">
        <f>IF($B13="",0,IF($B13=0,0,D13/$B13))</f>
        <v>0</v>
      </c>
      <c r="F13" s="659">
        <f>SUM(F14:F16)</f>
        <v>0</v>
      </c>
      <c r="G13" s="659">
        <f>IF($B13="",0,IF($B13=0,0,F13/$B13))</f>
        <v>0</v>
      </c>
      <c r="H13" s="633">
        <f>SUM(H14:H16)</f>
        <v>0</v>
      </c>
    </row>
    <row r="14" spans="1:8" x14ac:dyDescent="0.2">
      <c r="A14" s="166" t="s">
        <v>254</v>
      </c>
      <c r="B14" s="1480"/>
      <c r="C14" s="1481"/>
      <c r="D14" s="669"/>
      <c r="E14" s="659">
        <f t="shared" ref="E14:G21" si="0">IF($B14="",0,IF($B14=0,0,D14/$B14))</f>
        <v>0</v>
      </c>
      <c r="F14" s="669"/>
      <c r="G14" s="659">
        <f t="shared" si="0"/>
        <v>0</v>
      </c>
      <c r="H14" s="670"/>
    </row>
    <row r="15" spans="1:8" x14ac:dyDescent="0.2">
      <c r="A15" s="166" t="s">
        <v>300</v>
      </c>
      <c r="B15" s="1480"/>
      <c r="C15" s="1481"/>
      <c r="D15" s="669"/>
      <c r="E15" s="659">
        <f t="shared" si="0"/>
        <v>0</v>
      </c>
      <c r="F15" s="669"/>
      <c r="G15" s="659">
        <f t="shared" si="0"/>
        <v>0</v>
      </c>
      <c r="H15" s="670"/>
    </row>
    <row r="16" spans="1:8" x14ac:dyDescent="0.2">
      <c r="A16" s="166" t="s">
        <v>255</v>
      </c>
      <c r="B16" s="1480"/>
      <c r="C16" s="1481"/>
      <c r="D16" s="669"/>
      <c r="E16" s="659">
        <f t="shared" si="0"/>
        <v>0</v>
      </c>
      <c r="F16" s="669"/>
      <c r="G16" s="659">
        <f t="shared" si="0"/>
        <v>0</v>
      </c>
      <c r="H16" s="670"/>
    </row>
    <row r="17" spans="1:8" x14ac:dyDescent="0.2">
      <c r="A17" s="166" t="s">
        <v>185</v>
      </c>
      <c r="B17" s="1533">
        <f>SUM(B18:C20)</f>
        <v>0</v>
      </c>
      <c r="C17" s="1534"/>
      <c r="D17" s="659">
        <f>SUM(D18:D20)</f>
        <v>0</v>
      </c>
      <c r="E17" s="659">
        <f t="shared" si="0"/>
        <v>0</v>
      </c>
      <c r="F17" s="659">
        <f>SUM(F18:F20)</f>
        <v>0</v>
      </c>
      <c r="G17" s="659">
        <f t="shared" si="0"/>
        <v>0</v>
      </c>
      <c r="H17" s="634">
        <f>SUM(H18:H20)</f>
        <v>0</v>
      </c>
    </row>
    <row r="18" spans="1:8" x14ac:dyDescent="0.2">
      <c r="A18" s="157" t="s">
        <v>301</v>
      </c>
      <c r="B18" s="1535"/>
      <c r="C18" s="1536"/>
      <c r="D18" s="669"/>
      <c r="E18" s="659">
        <f t="shared" si="0"/>
        <v>0</v>
      </c>
      <c r="F18" s="669"/>
      <c r="G18" s="659">
        <f t="shared" si="0"/>
        <v>0</v>
      </c>
      <c r="H18" s="671"/>
    </row>
    <row r="19" spans="1:8" x14ac:dyDescent="0.2">
      <c r="A19" s="157" t="s">
        <v>302</v>
      </c>
      <c r="B19" s="1535"/>
      <c r="C19" s="1536"/>
      <c r="D19" s="669"/>
      <c r="E19" s="659">
        <f t="shared" si="0"/>
        <v>0</v>
      </c>
      <c r="F19" s="669"/>
      <c r="G19" s="659">
        <f t="shared" si="0"/>
        <v>0</v>
      </c>
      <c r="H19" s="671"/>
    </row>
    <row r="20" spans="1:8" x14ac:dyDescent="0.2">
      <c r="A20" s="157" t="s">
        <v>303</v>
      </c>
      <c r="B20" s="1529"/>
      <c r="C20" s="1530"/>
      <c r="D20" s="669"/>
      <c r="E20" s="659">
        <f t="shared" si="0"/>
        <v>0</v>
      </c>
      <c r="F20" s="669"/>
      <c r="G20" s="659">
        <f t="shared" si="0"/>
        <v>0</v>
      </c>
      <c r="H20" s="672"/>
    </row>
    <row r="21" spans="1:8" x14ac:dyDescent="0.2">
      <c r="A21" s="167" t="s">
        <v>496</v>
      </c>
      <c r="B21" s="1560">
        <f>B13+B17</f>
        <v>0</v>
      </c>
      <c r="C21" s="1561"/>
      <c r="D21" s="661">
        <f>D13+D17</f>
        <v>0</v>
      </c>
      <c r="E21" s="662">
        <f t="shared" si="0"/>
        <v>0</v>
      </c>
      <c r="F21" s="661">
        <f>F13+F17</f>
        <v>0</v>
      </c>
      <c r="G21" s="662">
        <f t="shared" si="0"/>
        <v>0</v>
      </c>
      <c r="H21" s="660">
        <f>H13+H17</f>
        <v>0</v>
      </c>
    </row>
    <row r="22" spans="1:8" x14ac:dyDescent="0.2">
      <c r="A22" s="1546"/>
      <c r="B22" s="1546"/>
      <c r="C22" s="166"/>
      <c r="D22" s="166"/>
      <c r="E22" s="166"/>
      <c r="F22" s="178"/>
      <c r="G22" s="178"/>
    </row>
    <row r="23" spans="1:8" x14ac:dyDescent="0.2">
      <c r="A23" s="1540" t="s">
        <v>497</v>
      </c>
      <c r="B23" s="1540"/>
      <c r="C23" s="1541"/>
      <c r="D23" s="1553" t="s">
        <v>176</v>
      </c>
      <c r="E23" s="1554"/>
      <c r="F23" s="1553" t="s">
        <v>177</v>
      </c>
      <c r="G23" s="1554"/>
      <c r="H23" s="1550" t="s">
        <v>713</v>
      </c>
    </row>
    <row r="24" spans="1:8" ht="21.75" customHeight="1" x14ac:dyDescent="0.2">
      <c r="A24" s="1542"/>
      <c r="B24" s="1542"/>
      <c r="C24" s="1543"/>
      <c r="D24" s="160" t="s">
        <v>119</v>
      </c>
      <c r="E24" s="161" t="s">
        <v>118</v>
      </c>
      <c r="F24" s="160" t="s">
        <v>119</v>
      </c>
      <c r="G24" s="161" t="s">
        <v>118</v>
      </c>
      <c r="H24" s="1551"/>
    </row>
    <row r="25" spans="1:8" x14ac:dyDescent="0.2">
      <c r="A25" s="1544"/>
      <c r="B25" s="1542"/>
      <c r="C25" s="1545"/>
      <c r="D25" s="163" t="s">
        <v>180</v>
      </c>
      <c r="E25" s="164" t="s">
        <v>691</v>
      </c>
      <c r="F25" s="163" t="s">
        <v>280</v>
      </c>
      <c r="G25" s="164" t="s">
        <v>692</v>
      </c>
      <c r="H25" s="1552"/>
    </row>
    <row r="26" spans="1:8" x14ac:dyDescent="0.2">
      <c r="A26" s="170" t="s">
        <v>499</v>
      </c>
      <c r="B26" s="169"/>
      <c r="C26" s="171"/>
      <c r="D26" s="673"/>
      <c r="E26" s="632"/>
      <c r="F26" s="674"/>
      <c r="G26" s="631"/>
      <c r="H26" s="675"/>
    </row>
    <row r="27" spans="1:8" x14ac:dyDescent="0.2">
      <c r="A27" s="170" t="s">
        <v>530</v>
      </c>
      <c r="B27" s="170"/>
      <c r="C27" s="171"/>
      <c r="D27" s="659">
        <f>SUM(D28:D30)</f>
        <v>0</v>
      </c>
      <c r="E27" s="659">
        <f>SUM(E28:E30)</f>
        <v>0</v>
      </c>
      <c r="F27" s="659">
        <f>SUM(F28:F30)</f>
        <v>0</v>
      </c>
      <c r="G27" s="659">
        <f>SUM(G28:G30)</f>
        <v>0</v>
      </c>
      <c r="H27" s="634">
        <f>SUM(H28:H30)</f>
        <v>0</v>
      </c>
    </row>
    <row r="28" spans="1:8" x14ac:dyDescent="0.2">
      <c r="A28" s="158" t="s">
        <v>531</v>
      </c>
      <c r="B28" s="166"/>
      <c r="C28" s="166"/>
      <c r="D28" s="673"/>
      <c r="E28" s="673"/>
      <c r="F28" s="673"/>
      <c r="G28" s="673"/>
      <c r="H28" s="631"/>
    </row>
    <row r="29" spans="1:8" x14ac:dyDescent="0.2">
      <c r="A29" s="158" t="s">
        <v>500</v>
      </c>
      <c r="B29" s="166"/>
      <c r="C29" s="166"/>
      <c r="D29" s="673"/>
      <c r="E29" s="673"/>
      <c r="F29" s="673"/>
      <c r="G29" s="673"/>
      <c r="H29" s="631"/>
    </row>
    <row r="30" spans="1:8" x14ac:dyDescent="0.2">
      <c r="A30" s="180" t="s">
        <v>501</v>
      </c>
      <c r="B30" s="166"/>
      <c r="C30" s="166"/>
      <c r="D30" s="543"/>
      <c r="E30" s="543"/>
      <c r="F30" s="543"/>
      <c r="G30" s="543"/>
      <c r="H30" s="543"/>
    </row>
    <row r="31" spans="1:8" x14ac:dyDescent="0.2">
      <c r="A31" s="170" t="s">
        <v>502</v>
      </c>
      <c r="B31" s="166"/>
      <c r="C31" s="166"/>
      <c r="D31" s="543"/>
      <c r="E31" s="543"/>
      <c r="F31" s="543"/>
      <c r="G31" s="543"/>
      <c r="H31" s="543"/>
    </row>
    <row r="32" spans="1:8" ht="13.9" customHeight="1" x14ac:dyDescent="0.2">
      <c r="A32" s="1531" t="s">
        <v>693</v>
      </c>
      <c r="B32" s="1531"/>
      <c r="C32" s="1532"/>
      <c r="D32" s="543"/>
      <c r="E32" s="543"/>
      <c r="F32" s="543"/>
      <c r="G32" s="543"/>
      <c r="H32" s="543"/>
    </row>
    <row r="33" spans="1:8" x14ac:dyDescent="0.2">
      <c r="A33" s="1531" t="s">
        <v>694</v>
      </c>
      <c r="B33" s="1531"/>
      <c r="C33" s="1532"/>
      <c r="D33" s="543"/>
      <c r="E33" s="543"/>
      <c r="F33" s="543"/>
      <c r="G33" s="543"/>
      <c r="H33" s="543"/>
    </row>
    <row r="34" spans="1:8" ht="24" customHeight="1" x14ac:dyDescent="0.2">
      <c r="A34" s="1538" t="s">
        <v>695</v>
      </c>
      <c r="B34" s="1538"/>
      <c r="C34" s="1539"/>
      <c r="D34" s="543"/>
      <c r="E34" s="543"/>
      <c r="F34" s="543"/>
      <c r="G34" s="543"/>
      <c r="H34" s="543"/>
    </row>
    <row r="35" spans="1:8" ht="16.5" customHeight="1" x14ac:dyDescent="0.2">
      <c r="A35" s="172" t="s">
        <v>503</v>
      </c>
      <c r="B35" s="175"/>
      <c r="C35" s="168"/>
      <c r="D35" s="663">
        <f>D26+D27+D31+D32+D33+D34</f>
        <v>0</v>
      </c>
      <c r="E35" s="663">
        <f>E26+E27+E31+E32+E33+E34</f>
        <v>0</v>
      </c>
      <c r="F35" s="663">
        <f>F26+F27+F31+F32+F33+F34</f>
        <v>0</v>
      </c>
      <c r="G35" s="663">
        <f>G26+G27+G31+G32+G33+G34</f>
        <v>0</v>
      </c>
      <c r="H35" s="663">
        <f>H26+H27+H31+H32+H33+H34</f>
        <v>0</v>
      </c>
    </row>
    <row r="36" spans="1:8" x14ac:dyDescent="0.2">
      <c r="A36" s="173"/>
      <c r="B36" s="181"/>
      <c r="C36" s="173"/>
      <c r="D36" s="173"/>
      <c r="E36" s="173"/>
      <c r="F36" s="174"/>
      <c r="G36" s="179"/>
    </row>
    <row r="37" spans="1:8" ht="22.5" customHeight="1" x14ac:dyDescent="0.2">
      <c r="A37" s="182" t="s">
        <v>696</v>
      </c>
      <c r="B37" s="183"/>
      <c r="C37" s="183"/>
      <c r="D37" s="664">
        <f>D21-D35</f>
        <v>0</v>
      </c>
      <c r="E37" s="664">
        <f>E21-E35</f>
        <v>0</v>
      </c>
      <c r="F37" s="664">
        <f>F21-F35</f>
        <v>0</v>
      </c>
      <c r="G37" s="665">
        <f>G21-G35</f>
        <v>0</v>
      </c>
      <c r="H37" s="665">
        <f>H21-H35</f>
        <v>0</v>
      </c>
    </row>
    <row r="38" spans="1:8" ht="15" customHeight="1" x14ac:dyDescent="0.2">
      <c r="A38" s="1537" t="s">
        <v>710</v>
      </c>
      <c r="B38" s="1537"/>
      <c r="C38" s="1537"/>
      <c r="D38" s="666"/>
      <c r="E38" s="666"/>
      <c r="F38" s="667"/>
      <c r="G38" s="667"/>
      <c r="H38" s="668"/>
    </row>
    <row r="39" spans="1:8" x14ac:dyDescent="0.2">
      <c r="A39" s="668"/>
      <c r="B39" s="668"/>
      <c r="C39" s="668"/>
      <c r="D39" s="668"/>
      <c r="E39" s="668"/>
      <c r="F39" s="668"/>
      <c r="G39" s="668"/>
      <c r="H39" s="668"/>
    </row>
    <row r="40" spans="1:8" x14ac:dyDescent="0.2">
      <c r="A40" s="177"/>
      <c r="B40" s="176"/>
      <c r="C40" s="176"/>
    </row>
  </sheetData>
  <sheetProtection password="C236" sheet="1" objects="1" scenarios="1" formatColumns="0" selectLockedCells="1"/>
  <mergeCells count="28">
    <mergeCell ref="H10:H12"/>
    <mergeCell ref="H23:H25"/>
    <mergeCell ref="F10:G10"/>
    <mergeCell ref="D23:E23"/>
    <mergeCell ref="F23:G23"/>
    <mergeCell ref="A10:A11"/>
    <mergeCell ref="B10:C12"/>
    <mergeCell ref="D10:E10"/>
    <mergeCell ref="B21:C21"/>
    <mergeCell ref="B13:C13"/>
    <mergeCell ref="A38:C38"/>
    <mergeCell ref="A32:C32"/>
    <mergeCell ref="A34:C34"/>
    <mergeCell ref="A23:C25"/>
    <mergeCell ref="A22:B22"/>
    <mergeCell ref="A3:G3"/>
    <mergeCell ref="A4:G4"/>
    <mergeCell ref="A5:G5"/>
    <mergeCell ref="A6:G6"/>
    <mergeCell ref="A7:G7"/>
    <mergeCell ref="B20:C20"/>
    <mergeCell ref="A33:C33"/>
    <mergeCell ref="B14:C14"/>
    <mergeCell ref="B15:C15"/>
    <mergeCell ref="B16:C16"/>
    <mergeCell ref="B17:C17"/>
    <mergeCell ref="B18:C18"/>
    <mergeCell ref="B19:C1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50"/>
  <sheetViews>
    <sheetView showGridLines="0" topLeftCell="A32" zoomScale="130" zoomScaleNormal="130" workbookViewId="0">
      <selection activeCell="A50" sqref="A50"/>
    </sheetView>
  </sheetViews>
  <sheetFormatPr defaultRowHeight="11.25" customHeight="1" x14ac:dyDescent="0.2"/>
  <cols>
    <col min="1" max="1" width="32" style="38" customWidth="1"/>
    <col min="2" max="2" width="9.140625" style="38"/>
    <col min="3" max="3" width="0" style="38" hidden="1" customWidth="1"/>
    <col min="4" max="4" width="9.140625" style="38"/>
    <col min="5" max="5" width="0" style="38" hidden="1" customWidth="1"/>
    <col min="6" max="6" width="7" style="38" customWidth="1"/>
    <col min="7" max="7" width="0" style="38" hidden="1" customWidth="1"/>
    <col min="8" max="8" width="7.42578125" style="38" customWidth="1"/>
    <col min="9" max="9" width="0" style="38" hidden="1" customWidth="1"/>
    <col min="10" max="10" width="7.42578125" style="38" customWidth="1"/>
    <col min="11" max="12" width="0" style="38" hidden="1" customWidth="1"/>
    <col min="13" max="13" width="7.42578125" style="38" customWidth="1"/>
    <col min="14" max="14" width="0" style="38" hidden="1" customWidth="1"/>
    <col min="15" max="15" width="7.85546875" style="38" customWidth="1"/>
    <col min="16" max="17" width="0" style="38" hidden="1" customWidth="1"/>
    <col min="18" max="18" width="7.7109375" style="38" customWidth="1"/>
    <col min="19" max="19" width="0" style="38" hidden="1" customWidth="1"/>
    <col min="20" max="20" width="7.5703125" style="38" customWidth="1"/>
    <col min="21" max="21" width="0" style="38" hidden="1" customWidth="1"/>
    <col min="22" max="23" width="7.7109375" style="38" customWidth="1"/>
    <col min="24" max="24" width="8" style="38" customWidth="1"/>
    <col min="25" max="16384" width="9.140625" style="38"/>
  </cols>
  <sheetData>
    <row r="1" spans="1:24" ht="15.75" x14ac:dyDescent="0.25">
      <c r="A1" s="92" t="s">
        <v>492</v>
      </c>
      <c r="B1" s="48"/>
      <c r="C1" s="48"/>
      <c r="D1" s="48"/>
      <c r="E1" s="48"/>
    </row>
    <row r="3" spans="1:24" ht="11.25" customHeight="1" x14ac:dyDescent="0.2">
      <c r="A3" s="1564" t="s">
        <v>1041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  <c r="Q3" s="1564"/>
      <c r="R3" s="1564"/>
      <c r="S3" s="1564"/>
      <c r="T3" s="1564"/>
      <c r="U3" s="1564"/>
      <c r="V3" s="1564"/>
      <c r="W3" s="1564"/>
      <c r="X3" s="39"/>
    </row>
    <row r="4" spans="1:24" ht="11.25" customHeight="1" x14ac:dyDescent="0.2">
      <c r="A4" s="1564" t="s">
        <v>109</v>
      </c>
      <c r="B4" s="1564"/>
      <c r="C4" s="1564"/>
      <c r="D4" s="1564"/>
      <c r="E4" s="1564"/>
      <c r="F4" s="1564"/>
      <c r="G4" s="1564"/>
      <c r="H4" s="1564"/>
      <c r="I4" s="1564"/>
      <c r="J4" s="1564"/>
      <c r="K4" s="1564"/>
      <c r="L4" s="1564"/>
      <c r="M4" s="1564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39"/>
    </row>
    <row r="5" spans="1:24" ht="11.25" customHeight="1" x14ac:dyDescent="0.2">
      <c r="A5" s="1565" t="s">
        <v>238</v>
      </c>
      <c r="B5" s="1565"/>
      <c r="C5" s="1565"/>
      <c r="D5" s="1565"/>
      <c r="E5" s="1565"/>
      <c r="F5" s="1565"/>
      <c r="G5" s="1565"/>
      <c r="H5" s="1565"/>
      <c r="I5" s="1565"/>
      <c r="J5" s="1565"/>
      <c r="K5" s="1565"/>
      <c r="L5" s="1565"/>
      <c r="M5" s="1565"/>
      <c r="N5" s="1565"/>
      <c r="O5" s="1565"/>
      <c r="P5" s="1565"/>
      <c r="Q5" s="1565"/>
      <c r="R5" s="1565"/>
      <c r="S5" s="1565"/>
      <c r="T5" s="1565"/>
      <c r="U5" s="1565"/>
      <c r="V5" s="1565"/>
      <c r="W5" s="1565"/>
      <c r="X5" s="39"/>
    </row>
    <row r="6" spans="1:24" ht="11.25" customHeight="1" x14ac:dyDescent="0.2">
      <c r="A6" s="1564" t="s">
        <v>111</v>
      </c>
      <c r="B6" s="1564"/>
      <c r="C6" s="1564"/>
      <c r="D6" s="1564"/>
      <c r="E6" s="1564"/>
      <c r="F6" s="1564"/>
      <c r="G6" s="1564"/>
      <c r="H6" s="1564"/>
      <c r="I6" s="1564"/>
      <c r="J6" s="1564"/>
      <c r="K6" s="1564"/>
      <c r="L6" s="1564"/>
      <c r="M6" s="1564"/>
      <c r="N6" s="1564"/>
      <c r="O6" s="1564"/>
      <c r="P6" s="1564"/>
      <c r="Q6" s="1564"/>
      <c r="R6" s="1564"/>
      <c r="S6" s="1564"/>
      <c r="T6" s="1564"/>
      <c r="U6" s="1564"/>
      <c r="V6" s="1564"/>
      <c r="W6" s="1564"/>
      <c r="X6" s="39"/>
    </row>
    <row r="7" spans="1:24" ht="11.25" customHeight="1" x14ac:dyDescent="0.2">
      <c r="A7" s="1564" t="s">
        <v>1057</v>
      </c>
      <c r="B7" s="1564"/>
      <c r="C7" s="1564"/>
      <c r="D7" s="1564"/>
      <c r="E7" s="1564"/>
      <c r="F7" s="1564"/>
      <c r="G7" s="1564"/>
      <c r="H7" s="1564"/>
      <c r="I7" s="1564"/>
      <c r="J7" s="1564"/>
      <c r="K7" s="1564"/>
      <c r="L7" s="1564"/>
      <c r="M7" s="1564"/>
      <c r="N7" s="1564"/>
      <c r="O7" s="1564"/>
      <c r="P7" s="1564"/>
      <c r="Q7" s="1564"/>
      <c r="R7" s="1564"/>
      <c r="S7" s="1564"/>
      <c r="T7" s="1564"/>
      <c r="U7" s="1564"/>
      <c r="V7" s="1564"/>
      <c r="W7" s="1564"/>
      <c r="X7" s="39"/>
    </row>
    <row r="8" spans="1:24" ht="11.25" customHeight="1" x14ac:dyDescent="0.2">
      <c r="A8" s="1573"/>
      <c r="B8" s="1573"/>
      <c r="C8" s="1573"/>
      <c r="D8" s="1573"/>
      <c r="E8" s="1573"/>
      <c r="F8" s="1573"/>
      <c r="G8" s="1573"/>
      <c r="H8" s="1573"/>
      <c r="I8" s="1573"/>
      <c r="J8" s="1573"/>
      <c r="K8" s="1573"/>
      <c r="L8" s="1573"/>
      <c r="M8" s="1573"/>
      <c r="N8" s="1573"/>
      <c r="O8" s="1573"/>
      <c r="P8" s="1573"/>
      <c r="Q8" s="1573"/>
      <c r="R8" s="1573"/>
      <c r="S8" s="1573"/>
      <c r="T8" s="1573"/>
      <c r="U8" s="1573"/>
      <c r="V8" s="1573"/>
      <c r="W8" s="1573"/>
      <c r="X8" s="39"/>
    </row>
    <row r="9" spans="1:24" ht="11.25" customHeight="1" x14ac:dyDescent="0.2">
      <c r="A9" s="1600" t="s">
        <v>493</v>
      </c>
      <c r="B9" s="1600"/>
      <c r="C9" s="1600"/>
      <c r="D9" s="1600"/>
      <c r="E9" s="1600"/>
      <c r="F9" s="1600"/>
      <c r="G9" s="1572"/>
      <c r="H9" s="1572"/>
      <c r="I9" s="1572"/>
      <c r="J9" s="1572"/>
      <c r="K9" s="41"/>
      <c r="L9" s="1572"/>
      <c r="M9" s="1572"/>
      <c r="N9" s="1572"/>
      <c r="O9" s="1572"/>
      <c r="P9" s="41"/>
      <c r="Q9" s="1572"/>
      <c r="R9" s="1572"/>
      <c r="S9" s="1572"/>
      <c r="T9" s="1572"/>
      <c r="U9" s="1590" t="s">
        <v>542</v>
      </c>
      <c r="V9" s="1590"/>
      <c r="W9" s="1590"/>
      <c r="X9" s="39"/>
    </row>
    <row r="10" spans="1:24" s="52" customFormat="1" ht="11.25" customHeight="1" x14ac:dyDescent="0.2">
      <c r="A10" s="1601" t="s">
        <v>215</v>
      </c>
      <c r="B10" s="1607" t="s">
        <v>240</v>
      </c>
      <c r="C10" s="1608"/>
      <c r="D10" s="1608"/>
      <c r="E10" s="1608"/>
      <c r="F10" s="1609"/>
      <c r="G10" s="296"/>
      <c r="H10" s="1610" t="s">
        <v>216</v>
      </c>
      <c r="I10" s="1611"/>
      <c r="J10" s="1611"/>
      <c r="K10" s="1611"/>
      <c r="L10" s="1611"/>
      <c r="M10" s="1611"/>
      <c r="N10" s="1612"/>
      <c r="O10" s="1612"/>
      <c r="P10" s="1612"/>
      <c r="Q10" s="1612"/>
      <c r="R10" s="1612"/>
      <c r="S10" s="1612"/>
      <c r="T10" s="1613"/>
      <c r="U10" s="297"/>
      <c r="V10" s="1566" t="s">
        <v>213</v>
      </c>
      <c r="W10" s="1567"/>
      <c r="X10" s="49"/>
    </row>
    <row r="11" spans="1:24" s="52" customFormat="1" ht="11.25" customHeight="1" x14ac:dyDescent="0.2">
      <c r="A11" s="1602"/>
      <c r="B11" s="1606" t="s">
        <v>241</v>
      </c>
      <c r="C11" s="1568"/>
      <c r="D11" s="1568"/>
      <c r="E11" s="1568"/>
      <c r="F11" s="1569"/>
      <c r="G11" s="298"/>
      <c r="H11" s="1575" t="s">
        <v>212</v>
      </c>
      <c r="I11" s="1575"/>
      <c r="J11" s="1575"/>
      <c r="K11" s="1575"/>
      <c r="L11" s="1575"/>
      <c r="M11" s="1576"/>
      <c r="N11" s="298"/>
      <c r="O11" s="1575" t="s">
        <v>239</v>
      </c>
      <c r="P11" s="1614"/>
      <c r="Q11" s="1614"/>
      <c r="R11" s="1614"/>
      <c r="S11" s="1614"/>
      <c r="T11" s="1615"/>
      <c r="U11" s="299"/>
      <c r="V11" s="1568"/>
      <c r="W11" s="1569"/>
      <c r="X11" s="49"/>
    </row>
    <row r="12" spans="1:24" s="52" customFormat="1" ht="11.25" customHeight="1" x14ac:dyDescent="0.2">
      <c r="A12" s="300"/>
      <c r="B12" s="1606" t="s">
        <v>317</v>
      </c>
      <c r="C12" s="1568"/>
      <c r="D12" s="1568"/>
      <c r="E12" s="1568"/>
      <c r="F12" s="1569"/>
      <c r="G12" s="301"/>
      <c r="H12" s="1595"/>
      <c r="I12" s="1596"/>
      <c r="J12" s="1596"/>
      <c r="K12" s="1596"/>
      <c r="L12" s="1596"/>
      <c r="M12" s="1597"/>
      <c r="N12" s="301"/>
      <c r="O12" s="1595"/>
      <c r="P12" s="1596"/>
      <c r="Q12" s="1596"/>
      <c r="R12" s="1596"/>
      <c r="S12" s="1596"/>
      <c r="T12" s="1597"/>
      <c r="U12" s="302"/>
      <c r="V12" s="1626"/>
      <c r="W12" s="1597"/>
      <c r="X12" s="49"/>
    </row>
    <row r="13" spans="1:24" s="52" customFormat="1" ht="11.25" customHeight="1" x14ac:dyDescent="0.2">
      <c r="A13" s="303"/>
      <c r="B13" s="1605" t="s">
        <v>120</v>
      </c>
      <c r="C13" s="1591"/>
      <c r="D13" s="1591"/>
      <c r="E13" s="1591"/>
      <c r="F13" s="1571"/>
      <c r="G13" s="301"/>
      <c r="H13" s="1570"/>
      <c r="I13" s="1591"/>
      <c r="J13" s="1591"/>
      <c r="K13" s="1591"/>
      <c r="L13" s="1591"/>
      <c r="M13" s="1571"/>
      <c r="N13" s="301"/>
      <c r="O13" s="1570" t="s">
        <v>121</v>
      </c>
      <c r="P13" s="1591"/>
      <c r="Q13" s="1591"/>
      <c r="R13" s="1591"/>
      <c r="S13" s="1591"/>
      <c r="T13" s="1571"/>
      <c r="U13" s="302"/>
      <c r="V13" s="1570" t="s">
        <v>214</v>
      </c>
      <c r="W13" s="1571"/>
      <c r="X13" s="49"/>
    </row>
    <row r="14" spans="1:24" s="52" customFormat="1" ht="11.25" customHeight="1" x14ac:dyDescent="0.2">
      <c r="A14" s="60" t="s">
        <v>217</v>
      </c>
      <c r="B14" s="1580"/>
      <c r="C14" s="1581"/>
      <c r="D14" s="1581"/>
      <c r="E14" s="1581"/>
      <c r="F14" s="1582"/>
      <c r="G14" s="47"/>
      <c r="H14" s="1598"/>
      <c r="I14" s="1581"/>
      <c r="J14" s="1581"/>
      <c r="K14" s="1581"/>
      <c r="L14" s="1581"/>
      <c r="M14" s="1582"/>
      <c r="N14" s="47"/>
      <c r="O14" s="1598"/>
      <c r="P14" s="1581"/>
      <c r="Q14" s="1581"/>
      <c r="R14" s="1581"/>
      <c r="S14" s="1581"/>
      <c r="T14" s="1582"/>
      <c r="U14" s="54"/>
      <c r="V14" s="1627"/>
      <c r="W14" s="1628"/>
      <c r="X14" s="49"/>
    </row>
    <row r="15" spans="1:24" s="52" customFormat="1" ht="11.25" customHeight="1" x14ac:dyDescent="0.2">
      <c r="A15" s="35" t="s">
        <v>218</v>
      </c>
      <c r="B15" s="1583"/>
      <c r="C15" s="1584"/>
      <c r="D15" s="1584"/>
      <c r="E15" s="1584"/>
      <c r="F15" s="1585"/>
      <c r="G15" s="50"/>
      <c r="H15" s="1586"/>
      <c r="I15" s="1584"/>
      <c r="J15" s="1584"/>
      <c r="K15" s="1584"/>
      <c r="L15" s="1584"/>
      <c r="M15" s="1585"/>
      <c r="N15" s="50"/>
      <c r="O15" s="1586"/>
      <c r="P15" s="1584"/>
      <c r="Q15" s="1584"/>
      <c r="R15" s="1584"/>
      <c r="S15" s="1584"/>
      <c r="T15" s="1585"/>
      <c r="U15" s="51"/>
      <c r="V15" s="1620"/>
      <c r="W15" s="1621"/>
      <c r="X15" s="49"/>
    </row>
    <row r="16" spans="1:24" s="52" customFormat="1" ht="11.25" customHeight="1" x14ac:dyDescent="0.2">
      <c r="A16" s="35" t="s">
        <v>219</v>
      </c>
      <c r="B16" s="1583"/>
      <c r="C16" s="1584"/>
      <c r="D16" s="1584"/>
      <c r="E16" s="1584"/>
      <c r="F16" s="1585"/>
      <c r="G16" s="50"/>
      <c r="H16" s="1586"/>
      <c r="I16" s="1584"/>
      <c r="J16" s="1584"/>
      <c r="K16" s="1584"/>
      <c r="L16" s="1584"/>
      <c r="M16" s="1585"/>
      <c r="N16" s="50"/>
      <c r="O16" s="1586"/>
      <c r="P16" s="1584"/>
      <c r="Q16" s="1584"/>
      <c r="R16" s="1584"/>
      <c r="S16" s="1584"/>
      <c r="T16" s="1585"/>
      <c r="U16" s="51"/>
      <c r="V16" s="1620"/>
      <c r="W16" s="1621"/>
      <c r="X16" s="49"/>
    </row>
    <row r="17" spans="1:24" s="52" customFormat="1" ht="11.25" customHeight="1" x14ac:dyDescent="0.2">
      <c r="A17" s="35" t="s">
        <v>220</v>
      </c>
      <c r="B17" s="1599"/>
      <c r="C17" s="1588"/>
      <c r="D17" s="1588"/>
      <c r="E17" s="1588"/>
      <c r="F17" s="1589"/>
      <c r="G17" s="41"/>
      <c r="H17" s="1587"/>
      <c r="I17" s="1588"/>
      <c r="J17" s="1588"/>
      <c r="K17" s="1588"/>
      <c r="L17" s="1588"/>
      <c r="M17" s="1589"/>
      <c r="N17" s="41"/>
      <c r="O17" s="1587"/>
      <c r="P17" s="1588"/>
      <c r="Q17" s="1588"/>
      <c r="R17" s="1588"/>
      <c r="S17" s="1588"/>
      <c r="T17" s="1589"/>
      <c r="U17" s="42"/>
      <c r="V17" s="1624"/>
      <c r="W17" s="1625"/>
      <c r="X17" s="49"/>
    </row>
    <row r="18" spans="1:24" s="52" customFormat="1" ht="11.25" customHeight="1" x14ac:dyDescent="0.2">
      <c r="A18" s="60" t="s">
        <v>221</v>
      </c>
      <c r="B18" s="1580"/>
      <c r="C18" s="1581"/>
      <c r="D18" s="1581"/>
      <c r="E18" s="1581"/>
      <c r="F18" s="1582"/>
      <c r="G18" s="47"/>
      <c r="H18" s="1598"/>
      <c r="I18" s="1581"/>
      <c r="J18" s="1581"/>
      <c r="K18" s="1581"/>
      <c r="L18" s="1581"/>
      <c r="M18" s="1582"/>
      <c r="N18" s="47"/>
      <c r="O18" s="1598"/>
      <c r="P18" s="1581"/>
      <c r="Q18" s="1581"/>
      <c r="R18" s="1581"/>
      <c r="S18" s="1581"/>
      <c r="T18" s="1582"/>
      <c r="U18" s="54"/>
      <c r="V18" s="1627"/>
      <c r="W18" s="1628"/>
      <c r="X18" s="49"/>
    </row>
    <row r="19" spans="1:24" s="52" customFormat="1" ht="11.25" customHeight="1" x14ac:dyDescent="0.2">
      <c r="A19" s="35" t="s">
        <v>222</v>
      </c>
      <c r="B19" s="1583"/>
      <c r="C19" s="1584"/>
      <c r="D19" s="1584"/>
      <c r="E19" s="1584"/>
      <c r="F19" s="1585"/>
      <c r="G19" s="50"/>
      <c r="H19" s="1586"/>
      <c r="I19" s="1584"/>
      <c r="J19" s="1584"/>
      <c r="K19" s="1584"/>
      <c r="L19" s="1584"/>
      <c r="M19" s="1585"/>
      <c r="N19" s="50"/>
      <c r="O19" s="1586"/>
      <c r="P19" s="1584"/>
      <c r="Q19" s="1584"/>
      <c r="R19" s="1584"/>
      <c r="S19" s="1584"/>
      <c r="T19" s="1585"/>
      <c r="U19" s="51"/>
      <c r="V19" s="1620"/>
      <c r="W19" s="1621"/>
      <c r="X19" s="49"/>
    </row>
    <row r="20" spans="1:24" s="52" customFormat="1" ht="11.25" customHeight="1" x14ac:dyDescent="0.2">
      <c r="A20" s="35" t="s">
        <v>223</v>
      </c>
      <c r="B20" s="1583"/>
      <c r="C20" s="1584"/>
      <c r="D20" s="1584"/>
      <c r="E20" s="1584"/>
      <c r="F20" s="1585"/>
      <c r="G20" s="50"/>
      <c r="H20" s="1586"/>
      <c r="I20" s="1584"/>
      <c r="J20" s="1584"/>
      <c r="K20" s="1584"/>
      <c r="L20" s="1584"/>
      <c r="M20" s="1585"/>
      <c r="N20" s="50"/>
      <c r="O20" s="1586"/>
      <c r="P20" s="1584"/>
      <c r="Q20" s="1584"/>
      <c r="R20" s="1584"/>
      <c r="S20" s="1584"/>
      <c r="T20" s="1585"/>
      <c r="U20" s="51"/>
      <c r="V20" s="1620"/>
      <c r="W20" s="1621"/>
      <c r="X20" s="49"/>
    </row>
    <row r="21" spans="1:24" s="52" customFormat="1" ht="11.25" customHeight="1" x14ac:dyDescent="0.2">
      <c r="A21" s="35" t="s">
        <v>224</v>
      </c>
      <c r="B21" s="1599"/>
      <c r="C21" s="1588"/>
      <c r="D21" s="1588"/>
      <c r="E21" s="1588"/>
      <c r="F21" s="1589"/>
      <c r="G21" s="41"/>
      <c r="H21" s="1587"/>
      <c r="I21" s="1588"/>
      <c r="J21" s="1588"/>
      <c r="K21" s="1588"/>
      <c r="L21" s="1588"/>
      <c r="M21" s="1589"/>
      <c r="N21" s="41"/>
      <c r="O21" s="1587"/>
      <c r="P21" s="1588"/>
      <c r="Q21" s="1588"/>
      <c r="R21" s="1588"/>
      <c r="S21" s="1588"/>
      <c r="T21" s="1589"/>
      <c r="U21" s="42"/>
      <c r="V21" s="1624"/>
      <c r="W21" s="1625"/>
      <c r="X21" s="49"/>
    </row>
    <row r="22" spans="1:24" s="52" customFormat="1" ht="11.25" customHeight="1" x14ac:dyDescent="0.2">
      <c r="A22" s="61" t="s">
        <v>225</v>
      </c>
      <c r="B22" s="1592"/>
      <c r="C22" s="1593"/>
      <c r="D22" s="1593"/>
      <c r="E22" s="1593"/>
      <c r="F22" s="1594"/>
      <c r="G22" s="46"/>
      <c r="H22" s="1619"/>
      <c r="I22" s="1593"/>
      <c r="J22" s="1593"/>
      <c r="K22" s="1593"/>
      <c r="L22" s="1593"/>
      <c r="M22" s="1594"/>
      <c r="N22" s="46"/>
      <c r="O22" s="1619"/>
      <c r="P22" s="1593"/>
      <c r="Q22" s="1593"/>
      <c r="R22" s="1593"/>
      <c r="S22" s="1593"/>
      <c r="T22" s="1594"/>
      <c r="U22" s="55"/>
      <c r="V22" s="1622"/>
      <c r="W22" s="1623"/>
      <c r="X22" s="49"/>
    </row>
    <row r="23" spans="1:24" s="52" customFormat="1" ht="11.25" customHeight="1" x14ac:dyDescent="0.2">
      <c r="A23" s="44" t="s">
        <v>226</v>
      </c>
      <c r="B23" s="1592"/>
      <c r="C23" s="1593"/>
      <c r="D23" s="1593"/>
      <c r="E23" s="1593"/>
      <c r="F23" s="1594"/>
      <c r="G23" s="46"/>
      <c r="H23" s="1619"/>
      <c r="I23" s="1593"/>
      <c r="J23" s="1593"/>
      <c r="K23" s="1593"/>
      <c r="L23" s="1593"/>
      <c r="M23" s="1594"/>
      <c r="N23" s="46"/>
      <c r="O23" s="1619"/>
      <c r="P23" s="1593"/>
      <c r="Q23" s="1593"/>
      <c r="R23" s="1593"/>
      <c r="S23" s="1593"/>
      <c r="T23" s="1594"/>
      <c r="U23" s="55"/>
      <c r="V23" s="1622"/>
      <c r="W23" s="1623"/>
      <c r="X23" s="49"/>
    </row>
    <row r="24" spans="1:24" s="52" customFormat="1" ht="11.25" customHeight="1" x14ac:dyDescent="0.2">
      <c r="A24" s="35" t="s">
        <v>227</v>
      </c>
      <c r="B24" s="1580"/>
      <c r="C24" s="1581"/>
      <c r="D24" s="1581"/>
      <c r="E24" s="1581"/>
      <c r="F24" s="1582"/>
      <c r="G24" s="47"/>
      <c r="H24" s="1598"/>
      <c r="I24" s="1581"/>
      <c r="J24" s="1581"/>
      <c r="K24" s="1581"/>
      <c r="L24" s="1581"/>
      <c r="M24" s="1582"/>
      <c r="N24" s="47"/>
      <c r="O24" s="1598"/>
      <c r="P24" s="1581"/>
      <c r="Q24" s="1581"/>
      <c r="R24" s="1581"/>
      <c r="S24" s="1581"/>
      <c r="T24" s="1582"/>
      <c r="U24" s="54"/>
      <c r="V24" s="1627"/>
      <c r="W24" s="1628"/>
      <c r="X24" s="49"/>
    </row>
    <row r="25" spans="1:24" s="52" customFormat="1" ht="11.25" customHeight="1" x14ac:dyDescent="0.2">
      <c r="A25" s="35" t="s">
        <v>228</v>
      </c>
      <c r="B25" s="1583"/>
      <c r="C25" s="1584"/>
      <c r="D25" s="1584"/>
      <c r="E25" s="1584"/>
      <c r="F25" s="1585"/>
      <c r="G25" s="50"/>
      <c r="H25" s="1586"/>
      <c r="I25" s="1584"/>
      <c r="J25" s="1584"/>
      <c r="K25" s="1584"/>
      <c r="L25" s="1584"/>
      <c r="M25" s="1585"/>
      <c r="N25" s="50"/>
      <c r="O25" s="1586"/>
      <c r="P25" s="1584"/>
      <c r="Q25" s="1584"/>
      <c r="R25" s="1584"/>
      <c r="S25" s="1584"/>
      <c r="T25" s="1585"/>
      <c r="U25" s="51"/>
      <c r="V25" s="1620"/>
      <c r="W25" s="1621"/>
      <c r="X25" s="49"/>
    </row>
    <row r="26" spans="1:24" s="52" customFormat="1" ht="11.25" customHeight="1" x14ac:dyDescent="0.2">
      <c r="A26" s="35" t="s">
        <v>229</v>
      </c>
      <c r="B26" s="1583"/>
      <c r="C26" s="1584"/>
      <c r="D26" s="1584"/>
      <c r="E26" s="1584"/>
      <c r="F26" s="1585"/>
      <c r="G26" s="50"/>
      <c r="H26" s="1586"/>
      <c r="I26" s="1584"/>
      <c r="J26" s="1584"/>
      <c r="K26" s="1584"/>
      <c r="L26" s="1584"/>
      <c r="M26" s="1585"/>
      <c r="N26" s="50"/>
      <c r="O26" s="1586"/>
      <c r="P26" s="1584"/>
      <c r="Q26" s="1584"/>
      <c r="R26" s="1584"/>
      <c r="S26" s="1584"/>
      <c r="T26" s="1585"/>
      <c r="U26" s="51"/>
      <c r="V26" s="1620"/>
      <c r="W26" s="1621"/>
      <c r="X26" s="49"/>
    </row>
    <row r="27" spans="1:24" s="52" customFormat="1" ht="11.25" customHeight="1" x14ac:dyDescent="0.2">
      <c r="A27" s="44" t="s">
        <v>230</v>
      </c>
      <c r="B27" s="1599"/>
      <c r="C27" s="1588"/>
      <c r="D27" s="1588"/>
      <c r="E27" s="1588"/>
      <c r="F27" s="1589"/>
      <c r="G27" s="41"/>
      <c r="H27" s="1587"/>
      <c r="I27" s="1588"/>
      <c r="J27" s="1588"/>
      <c r="K27" s="1588"/>
      <c r="L27" s="1588"/>
      <c r="M27" s="1589"/>
      <c r="N27" s="41"/>
      <c r="O27" s="1587"/>
      <c r="P27" s="1588"/>
      <c r="Q27" s="1588"/>
      <c r="R27" s="1588"/>
      <c r="S27" s="1588"/>
      <c r="T27" s="1589"/>
      <c r="U27" s="42"/>
      <c r="V27" s="1624"/>
      <c r="W27" s="1625"/>
      <c r="X27" s="49"/>
    </row>
    <row r="28" spans="1:24" s="52" customFormat="1" ht="11.25" customHeight="1" x14ac:dyDescent="0.2">
      <c r="A28" s="35" t="s">
        <v>231</v>
      </c>
      <c r="B28" s="1580"/>
      <c r="C28" s="1581"/>
      <c r="D28" s="1581"/>
      <c r="E28" s="1581"/>
      <c r="F28" s="1582"/>
      <c r="G28" s="47"/>
      <c r="H28" s="1598"/>
      <c r="I28" s="1581"/>
      <c r="J28" s="1581"/>
      <c r="K28" s="1581"/>
      <c r="L28" s="1581"/>
      <c r="M28" s="1582"/>
      <c r="N28" s="47"/>
      <c r="O28" s="1598"/>
      <c r="P28" s="1581"/>
      <c r="Q28" s="1581"/>
      <c r="R28" s="1581"/>
      <c r="S28" s="1581"/>
      <c r="T28" s="1582"/>
      <c r="U28" s="54"/>
      <c r="V28" s="1627"/>
      <c r="W28" s="1628"/>
      <c r="X28" s="49"/>
    </row>
    <row r="29" spans="1:24" s="52" customFormat="1" ht="11.25" customHeight="1" x14ac:dyDescent="0.2">
      <c r="A29" s="35" t="s">
        <v>232</v>
      </c>
      <c r="B29" s="1583"/>
      <c r="C29" s="1584"/>
      <c r="D29" s="1584"/>
      <c r="E29" s="1584"/>
      <c r="F29" s="1585"/>
      <c r="G29" s="50"/>
      <c r="H29" s="1586"/>
      <c r="I29" s="1584"/>
      <c r="J29" s="1584"/>
      <c r="K29" s="1584"/>
      <c r="L29" s="1584"/>
      <c r="M29" s="1585"/>
      <c r="N29" s="50"/>
      <c r="O29" s="1586"/>
      <c r="P29" s="1584"/>
      <c r="Q29" s="1584"/>
      <c r="R29" s="1584"/>
      <c r="S29" s="1584"/>
      <c r="T29" s="1585"/>
      <c r="U29" s="51"/>
      <c r="V29" s="1620"/>
      <c r="W29" s="1621"/>
      <c r="X29" s="49"/>
    </row>
    <row r="30" spans="1:24" s="52" customFormat="1" ht="11.25" customHeight="1" x14ac:dyDescent="0.2">
      <c r="A30" s="44" t="s">
        <v>233</v>
      </c>
      <c r="B30" s="1599"/>
      <c r="C30" s="1588"/>
      <c r="D30" s="1588"/>
      <c r="E30" s="1588"/>
      <c r="F30" s="1589"/>
      <c r="G30" s="41"/>
      <c r="H30" s="1587"/>
      <c r="I30" s="1588"/>
      <c r="J30" s="1588"/>
      <c r="K30" s="1588"/>
      <c r="L30" s="1588"/>
      <c r="M30" s="1589"/>
      <c r="N30" s="41"/>
      <c r="O30" s="1587"/>
      <c r="P30" s="1588"/>
      <c r="Q30" s="1588"/>
      <c r="R30" s="1588"/>
      <c r="S30" s="1588"/>
      <c r="T30" s="1589"/>
      <c r="U30" s="42"/>
      <c r="V30" s="1624"/>
      <c r="W30" s="1625"/>
      <c r="X30" s="49"/>
    </row>
    <row r="31" spans="1:24" ht="11.25" customHeight="1" x14ac:dyDescent="0.2">
      <c r="A31" s="40"/>
      <c r="B31" s="40"/>
      <c r="C31" s="40"/>
      <c r="D31" s="40"/>
      <c r="E31" s="40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39"/>
    </row>
    <row r="32" spans="1:24" s="57" customFormat="1" ht="11.25" customHeight="1" x14ac:dyDescent="0.2">
      <c r="A32" s="304"/>
      <c r="B32" s="305" t="s">
        <v>244</v>
      </c>
      <c r="C32" s="304"/>
      <c r="D32" s="305" t="s">
        <v>285</v>
      </c>
      <c r="E32" s="304"/>
      <c r="F32" s="305" t="s">
        <v>318</v>
      </c>
      <c r="G32" s="304"/>
      <c r="H32" s="305" t="s">
        <v>319</v>
      </c>
      <c r="I32" s="304"/>
      <c r="J32" s="1574" t="s">
        <v>320</v>
      </c>
      <c r="K32" s="1575"/>
      <c r="L32" s="1576"/>
      <c r="M32" s="305" t="s">
        <v>321</v>
      </c>
      <c r="N32" s="304"/>
      <c r="O32" s="305" t="s">
        <v>322</v>
      </c>
      <c r="P32" s="296"/>
      <c r="Q32" s="304"/>
      <c r="R32" s="305" t="s">
        <v>323</v>
      </c>
      <c r="S32" s="304"/>
      <c r="T32" s="305" t="s">
        <v>324</v>
      </c>
      <c r="U32" s="304"/>
      <c r="V32" s="306" t="s">
        <v>325</v>
      </c>
      <c r="W32" s="306" t="s">
        <v>326</v>
      </c>
      <c r="X32" s="53"/>
    </row>
    <row r="33" spans="1:24" ht="11.25" customHeight="1" x14ac:dyDescent="0.2">
      <c r="A33" s="318" t="s">
        <v>234</v>
      </c>
      <c r="B33" s="307" t="s">
        <v>245</v>
      </c>
      <c r="C33" s="308"/>
      <c r="D33" s="309" t="s">
        <v>243</v>
      </c>
      <c r="E33" s="308"/>
      <c r="F33" s="309"/>
      <c r="G33" s="308"/>
      <c r="H33" s="309"/>
      <c r="I33" s="308"/>
      <c r="J33" s="309"/>
      <c r="K33" s="310"/>
      <c r="L33" s="308"/>
      <c r="M33" s="309"/>
      <c r="N33" s="308"/>
      <c r="O33" s="309"/>
      <c r="P33" s="310"/>
      <c r="Q33" s="308"/>
      <c r="R33" s="309"/>
      <c r="S33" s="308"/>
      <c r="T33" s="309"/>
      <c r="U33" s="308"/>
      <c r="V33" s="311"/>
      <c r="W33" s="311"/>
      <c r="X33" s="53"/>
    </row>
    <row r="34" spans="1:24" ht="11.25" customHeight="1" x14ac:dyDescent="0.2">
      <c r="A34" s="312"/>
      <c r="B34" s="313"/>
      <c r="C34" s="314"/>
      <c r="D34" s="315" t="s">
        <v>242</v>
      </c>
      <c r="E34" s="314"/>
      <c r="F34" s="315"/>
      <c r="G34" s="314"/>
      <c r="H34" s="315"/>
      <c r="I34" s="314"/>
      <c r="J34" s="315"/>
      <c r="K34" s="316"/>
      <c r="L34" s="314"/>
      <c r="M34" s="315"/>
      <c r="N34" s="314"/>
      <c r="O34" s="315"/>
      <c r="P34" s="316"/>
      <c r="Q34" s="314"/>
      <c r="R34" s="315"/>
      <c r="S34" s="314"/>
      <c r="T34" s="315"/>
      <c r="U34" s="314"/>
      <c r="V34" s="317"/>
      <c r="W34" s="317"/>
      <c r="X34" s="53"/>
    </row>
    <row r="35" spans="1:24" ht="11.25" customHeight="1" x14ac:dyDescent="0.2">
      <c r="A35" s="48" t="s">
        <v>235</v>
      </c>
      <c r="B35" s="1577"/>
      <c r="C35" s="1578"/>
      <c r="D35" s="1577"/>
      <c r="E35" s="1578"/>
      <c r="F35" s="1577"/>
      <c r="G35" s="1578"/>
      <c r="H35" s="1577"/>
      <c r="I35" s="1578"/>
      <c r="J35" s="1577"/>
      <c r="K35" s="1579"/>
      <c r="L35" s="1578"/>
      <c r="M35" s="1577"/>
      <c r="N35" s="1578"/>
      <c r="O35" s="1577"/>
      <c r="P35" s="1579"/>
      <c r="Q35" s="1578"/>
      <c r="R35" s="1577"/>
      <c r="S35" s="1578"/>
      <c r="T35" s="1577"/>
      <c r="U35" s="1578"/>
      <c r="V35" s="43"/>
      <c r="W35" s="388"/>
      <c r="X35" s="387"/>
    </row>
    <row r="36" spans="1:24" ht="11.25" customHeight="1" x14ac:dyDescent="0.2">
      <c r="A36" s="35"/>
      <c r="B36" s="1577"/>
      <c r="C36" s="1578"/>
      <c r="D36" s="1577"/>
      <c r="E36" s="1578"/>
      <c r="F36" s="1577"/>
      <c r="G36" s="1578"/>
      <c r="H36" s="1577"/>
      <c r="I36" s="1578"/>
      <c r="J36" s="1577"/>
      <c r="K36" s="1579"/>
      <c r="L36" s="1578"/>
      <c r="M36" s="1577"/>
      <c r="N36" s="1578"/>
      <c r="O36" s="1577"/>
      <c r="P36" s="1579"/>
      <c r="Q36" s="1578"/>
      <c r="R36" s="1577"/>
      <c r="S36" s="1578"/>
      <c r="T36" s="1577"/>
      <c r="U36" s="1578"/>
      <c r="V36" s="43"/>
      <c r="W36" s="388"/>
      <c r="X36" s="387"/>
    </row>
    <row r="37" spans="1:24" ht="11.25" customHeight="1" x14ac:dyDescent="0.2">
      <c r="A37" s="35"/>
      <c r="B37" s="1577"/>
      <c r="C37" s="1578"/>
      <c r="D37" s="1577"/>
      <c r="E37" s="1578"/>
      <c r="F37" s="1577"/>
      <c r="G37" s="1578"/>
      <c r="H37" s="1577"/>
      <c r="I37" s="1578"/>
      <c r="J37" s="1577"/>
      <c r="K37" s="1579"/>
      <c r="L37" s="1578"/>
      <c r="M37" s="1577"/>
      <c r="N37" s="1578"/>
      <c r="O37" s="1577"/>
      <c r="P37" s="1579"/>
      <c r="Q37" s="1578"/>
      <c r="R37" s="1577"/>
      <c r="S37" s="1578"/>
      <c r="T37" s="1577"/>
      <c r="U37" s="1578"/>
      <c r="V37" s="43"/>
      <c r="W37" s="388"/>
      <c r="X37" s="387"/>
    </row>
    <row r="38" spans="1:24" ht="11.25" customHeight="1" x14ac:dyDescent="0.2">
      <c r="A38" s="35"/>
      <c r="B38" s="1577"/>
      <c r="C38" s="1578"/>
      <c r="D38" s="1577"/>
      <c r="E38" s="1578"/>
      <c r="F38" s="1577"/>
      <c r="G38" s="1578"/>
      <c r="H38" s="1577"/>
      <c r="I38" s="1578"/>
      <c r="J38" s="1577"/>
      <c r="K38" s="1579"/>
      <c r="L38" s="1578"/>
      <c r="M38" s="1577"/>
      <c r="N38" s="1578"/>
      <c r="O38" s="1577"/>
      <c r="P38" s="1579"/>
      <c r="Q38" s="1578"/>
      <c r="R38" s="1577"/>
      <c r="S38" s="1578"/>
      <c r="T38" s="1577"/>
      <c r="U38" s="1578"/>
      <c r="V38" s="43"/>
      <c r="W38" s="388"/>
      <c r="X38" s="387"/>
    </row>
    <row r="39" spans="1:24" ht="11.25" customHeight="1" x14ac:dyDescent="0.2">
      <c r="A39" s="35"/>
      <c r="B39" s="1577"/>
      <c r="C39" s="1578"/>
      <c r="D39" s="1577"/>
      <c r="E39" s="1578"/>
      <c r="F39" s="1577"/>
      <c r="G39" s="1578"/>
      <c r="H39" s="1577"/>
      <c r="I39" s="1578"/>
      <c r="J39" s="1577"/>
      <c r="K39" s="1579"/>
      <c r="L39" s="1578"/>
      <c r="M39" s="1577"/>
      <c r="N39" s="1578"/>
      <c r="O39" s="1577"/>
      <c r="P39" s="1579"/>
      <c r="Q39" s="1578"/>
      <c r="R39" s="1577"/>
      <c r="S39" s="1578"/>
      <c r="T39" s="1577"/>
      <c r="U39" s="1578"/>
      <c r="V39" s="43"/>
      <c r="W39" s="388"/>
      <c r="X39" s="387"/>
    </row>
    <row r="40" spans="1:24" ht="11.25" customHeight="1" x14ac:dyDescent="0.2">
      <c r="A40" s="48" t="s">
        <v>236</v>
      </c>
      <c r="B40" s="1577"/>
      <c r="C40" s="1578"/>
      <c r="D40" s="1577"/>
      <c r="E40" s="1578"/>
      <c r="F40" s="1577"/>
      <c r="G40" s="1578"/>
      <c r="H40" s="1577"/>
      <c r="I40" s="1578"/>
      <c r="J40" s="1577"/>
      <c r="K40" s="1579"/>
      <c r="L40" s="1578"/>
      <c r="M40" s="1577"/>
      <c r="N40" s="1578"/>
      <c r="O40" s="1577"/>
      <c r="P40" s="1579"/>
      <c r="Q40" s="1578"/>
      <c r="R40" s="1577"/>
      <c r="S40" s="1578"/>
      <c r="T40" s="1577"/>
      <c r="U40" s="1578"/>
      <c r="V40" s="43"/>
      <c r="W40" s="388"/>
      <c r="X40" s="387"/>
    </row>
    <row r="41" spans="1:24" ht="11.25" customHeight="1" x14ac:dyDescent="0.2">
      <c r="A41" s="35"/>
      <c r="B41" s="1577"/>
      <c r="C41" s="1578"/>
      <c r="D41" s="1577"/>
      <c r="E41" s="1578"/>
      <c r="F41" s="1577"/>
      <c r="G41" s="1578"/>
      <c r="H41" s="1577"/>
      <c r="I41" s="1578"/>
      <c r="J41" s="1577"/>
      <c r="K41" s="1579"/>
      <c r="L41" s="1578"/>
      <c r="M41" s="1577"/>
      <c r="N41" s="1578"/>
      <c r="O41" s="1577"/>
      <c r="P41" s="1579"/>
      <c r="Q41" s="1578"/>
      <c r="R41" s="1577"/>
      <c r="S41" s="1578"/>
      <c r="T41" s="1577"/>
      <c r="U41" s="1578"/>
      <c r="V41" s="43"/>
      <c r="W41" s="388"/>
      <c r="X41" s="387"/>
    </row>
    <row r="42" spans="1:24" ht="11.25" customHeight="1" x14ac:dyDescent="0.2">
      <c r="A42" s="35"/>
      <c r="B42" s="1577"/>
      <c r="C42" s="1578"/>
      <c r="D42" s="1577"/>
      <c r="E42" s="1578"/>
      <c r="F42" s="1577"/>
      <c r="G42" s="1578"/>
      <c r="H42" s="1577"/>
      <c r="I42" s="1578"/>
      <c r="J42" s="1577"/>
      <c r="K42" s="1579"/>
      <c r="L42" s="1578"/>
      <c r="M42" s="1577"/>
      <c r="N42" s="1578"/>
      <c r="O42" s="1577"/>
      <c r="P42" s="1579"/>
      <c r="Q42" s="1578"/>
      <c r="R42" s="1577"/>
      <c r="S42" s="1578"/>
      <c r="T42" s="1577"/>
      <c r="U42" s="1578"/>
      <c r="V42" s="43"/>
      <c r="W42" s="388"/>
      <c r="X42" s="387"/>
    </row>
    <row r="43" spans="1:24" ht="11.25" customHeight="1" x14ac:dyDescent="0.2">
      <c r="A43" s="35"/>
      <c r="B43" s="1577"/>
      <c r="C43" s="1578"/>
      <c r="D43" s="1577"/>
      <c r="E43" s="1578"/>
      <c r="F43" s="1577"/>
      <c r="G43" s="1578"/>
      <c r="H43" s="1577"/>
      <c r="I43" s="1578"/>
      <c r="J43" s="1577"/>
      <c r="K43" s="1579"/>
      <c r="L43" s="1578"/>
      <c r="M43" s="1577"/>
      <c r="N43" s="1578"/>
      <c r="O43" s="1577"/>
      <c r="P43" s="1579"/>
      <c r="Q43" s="1578"/>
      <c r="R43" s="1577"/>
      <c r="S43" s="1578"/>
      <c r="T43" s="1577"/>
      <c r="U43" s="1578"/>
      <c r="V43" s="43"/>
      <c r="W43" s="388"/>
      <c r="X43" s="387"/>
    </row>
    <row r="44" spans="1:24" ht="11.25" customHeight="1" x14ac:dyDescent="0.2">
      <c r="A44" s="44"/>
      <c r="B44" s="1603"/>
      <c r="C44" s="1604"/>
      <c r="D44" s="1603"/>
      <c r="E44" s="1604"/>
      <c r="F44" s="1603"/>
      <c r="G44" s="1604"/>
      <c r="H44" s="1603"/>
      <c r="I44" s="1604"/>
      <c r="J44" s="1603"/>
      <c r="K44" s="1572"/>
      <c r="L44" s="1604"/>
      <c r="M44" s="1603"/>
      <c r="N44" s="1604"/>
      <c r="O44" s="1603"/>
      <c r="P44" s="1572"/>
      <c r="Q44" s="1604"/>
      <c r="R44" s="1603"/>
      <c r="S44" s="1604"/>
      <c r="T44" s="1603"/>
      <c r="U44" s="1604"/>
      <c r="V44" s="45"/>
      <c r="W44" s="389"/>
      <c r="X44" s="387"/>
    </row>
    <row r="45" spans="1:24" ht="11.25" customHeight="1" x14ac:dyDescent="0.2">
      <c r="A45" s="44" t="s">
        <v>327</v>
      </c>
      <c r="B45" s="1616"/>
      <c r="C45" s="1618"/>
      <c r="D45" s="1616"/>
      <c r="E45" s="1618"/>
      <c r="F45" s="1616"/>
      <c r="G45" s="1618"/>
      <c r="H45" s="1616"/>
      <c r="I45" s="1618"/>
      <c r="J45" s="1616"/>
      <c r="K45" s="1617"/>
      <c r="L45" s="1618"/>
      <c r="M45" s="1616"/>
      <c r="N45" s="1618"/>
      <c r="O45" s="1616"/>
      <c r="P45" s="1617"/>
      <c r="Q45" s="1618"/>
      <c r="R45" s="1616"/>
      <c r="S45" s="1618"/>
      <c r="T45" s="1616"/>
      <c r="U45" s="1618"/>
      <c r="V45" s="45"/>
      <c r="W45" s="390"/>
      <c r="X45" s="387"/>
    </row>
    <row r="46" spans="1:24" ht="11.25" customHeight="1" x14ac:dyDescent="0.2">
      <c r="A46" s="44" t="s">
        <v>328</v>
      </c>
      <c r="B46" s="1616"/>
      <c r="C46" s="1618"/>
      <c r="D46" s="1616"/>
      <c r="E46" s="1618"/>
      <c r="F46" s="1616"/>
      <c r="G46" s="1618"/>
      <c r="H46" s="1616"/>
      <c r="I46" s="1618"/>
      <c r="J46" s="1616"/>
      <c r="K46" s="1617"/>
      <c r="L46" s="1618"/>
      <c r="M46" s="1616"/>
      <c r="N46" s="1618"/>
      <c r="O46" s="1616"/>
      <c r="P46" s="1617"/>
      <c r="Q46" s="1618"/>
      <c r="R46" s="1616"/>
      <c r="S46" s="1618"/>
      <c r="T46" s="1616"/>
      <c r="U46" s="1618"/>
      <c r="V46" s="45"/>
      <c r="W46" s="390"/>
      <c r="X46" s="387"/>
    </row>
    <row r="47" spans="1:24" ht="11.25" customHeight="1" x14ac:dyDescent="0.2">
      <c r="A47" s="44" t="s">
        <v>329</v>
      </c>
      <c r="B47" s="1616"/>
      <c r="C47" s="1618"/>
      <c r="D47" s="1616"/>
      <c r="E47" s="1618"/>
      <c r="F47" s="1616"/>
      <c r="G47" s="1618"/>
      <c r="H47" s="1616"/>
      <c r="I47" s="1618"/>
      <c r="J47" s="1616"/>
      <c r="K47" s="1617"/>
      <c r="L47" s="1618"/>
      <c r="M47" s="1616"/>
      <c r="N47" s="1618"/>
      <c r="O47" s="1616"/>
      <c r="P47" s="1617"/>
      <c r="Q47" s="1618"/>
      <c r="R47" s="1616"/>
      <c r="S47" s="1618"/>
      <c r="T47" s="1616"/>
      <c r="U47" s="1618"/>
      <c r="V47" s="45"/>
      <c r="W47" s="390"/>
      <c r="X47" s="387"/>
    </row>
    <row r="48" spans="1:24" ht="11.25" customHeight="1" x14ac:dyDescent="0.2">
      <c r="A48" s="56" t="s">
        <v>237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50"/>
    </row>
    <row r="49" spans="1:24" ht="31.5" customHeight="1" x14ac:dyDescent="0.2">
      <c r="A49" s="1629" t="s">
        <v>1070</v>
      </c>
      <c r="B49" s="1629"/>
      <c r="C49" s="1629"/>
      <c r="D49" s="1629"/>
      <c r="E49" s="1629"/>
      <c r="F49" s="1629"/>
      <c r="G49" s="1629"/>
      <c r="H49" s="1629"/>
      <c r="I49" s="1629"/>
      <c r="J49" s="1629"/>
      <c r="K49" s="1629"/>
      <c r="L49" s="1629"/>
      <c r="M49" s="1629"/>
      <c r="N49" s="1629"/>
      <c r="O49" s="1629"/>
      <c r="P49" s="1629"/>
      <c r="Q49" s="1629"/>
      <c r="R49" s="1629"/>
      <c r="S49" s="1629"/>
      <c r="T49" s="1629"/>
      <c r="U49" s="1629"/>
      <c r="V49" s="1629"/>
      <c r="W49" s="1629"/>
      <c r="X49" s="386"/>
    </row>
    <row r="50" spans="1:24" ht="11.25" customHeight="1" x14ac:dyDescent="0.2">
      <c r="A50" s="52"/>
    </row>
  </sheetData>
  <mergeCells count="216">
    <mergeCell ref="O14:T14"/>
    <mergeCell ref="V14:W14"/>
    <mergeCell ref="V15:W15"/>
    <mergeCell ref="V16:W16"/>
    <mergeCell ref="V17:W17"/>
    <mergeCell ref="V18:W18"/>
    <mergeCell ref="O18:T18"/>
    <mergeCell ref="A49:W49"/>
    <mergeCell ref="V25:W25"/>
    <mergeCell ref="V23:W23"/>
    <mergeCell ref="O21:T21"/>
    <mergeCell ref="T43:U43"/>
    <mergeCell ref="O26:T26"/>
    <mergeCell ref="O27:T27"/>
    <mergeCell ref="D45:E45"/>
    <mergeCell ref="F45:G45"/>
    <mergeCell ref="O28:T28"/>
    <mergeCell ref="V12:W12"/>
    <mergeCell ref="V27:W27"/>
    <mergeCell ref="V28:W28"/>
    <mergeCell ref="V29:W29"/>
    <mergeCell ref="V30:W30"/>
    <mergeCell ref="H21:M21"/>
    <mergeCell ref="H22:M22"/>
    <mergeCell ref="H23:M23"/>
    <mergeCell ref="H24:M24"/>
    <mergeCell ref="V24:W24"/>
    <mergeCell ref="V19:W19"/>
    <mergeCell ref="V26:W26"/>
    <mergeCell ref="V22:W22"/>
    <mergeCell ref="O29:T29"/>
    <mergeCell ref="V20:W20"/>
    <mergeCell ref="R39:S39"/>
    <mergeCell ref="T39:U39"/>
    <mergeCell ref="V21:W21"/>
    <mergeCell ref="O19:T19"/>
    <mergeCell ref="O25:T25"/>
    <mergeCell ref="B15:F15"/>
    <mergeCell ref="B16:F16"/>
    <mergeCell ref="O22:T22"/>
    <mergeCell ref="O23:T23"/>
    <mergeCell ref="O24:T24"/>
    <mergeCell ref="B24:F24"/>
    <mergeCell ref="O20:T20"/>
    <mergeCell ref="O15:T15"/>
    <mergeCell ref="O16:T16"/>
    <mergeCell ref="O17:T17"/>
    <mergeCell ref="D46:E46"/>
    <mergeCell ref="F46:G46"/>
    <mergeCell ref="H46:I46"/>
    <mergeCell ref="J46:L46"/>
    <mergeCell ref="B19:F19"/>
    <mergeCell ref="B45:C45"/>
    <mergeCell ref="F42:G42"/>
    <mergeCell ref="J42:L42"/>
    <mergeCell ref="B40:C40"/>
    <mergeCell ref="B27:F27"/>
    <mergeCell ref="T45:U45"/>
    <mergeCell ref="R45:S45"/>
    <mergeCell ref="B47:C47"/>
    <mergeCell ref="D47:E47"/>
    <mergeCell ref="F47:G47"/>
    <mergeCell ref="H45:I45"/>
    <mergeCell ref="J45:L45"/>
    <mergeCell ref="M45:N45"/>
    <mergeCell ref="H47:I47"/>
    <mergeCell ref="B46:C46"/>
    <mergeCell ref="T44:U44"/>
    <mergeCell ref="O43:Q43"/>
    <mergeCell ref="R43:S43"/>
    <mergeCell ref="T47:U47"/>
    <mergeCell ref="T46:U46"/>
    <mergeCell ref="M46:N46"/>
    <mergeCell ref="O46:Q46"/>
    <mergeCell ref="R46:S46"/>
    <mergeCell ref="O45:Q45"/>
    <mergeCell ref="R47:S47"/>
    <mergeCell ref="J47:L47"/>
    <mergeCell ref="M47:N47"/>
    <mergeCell ref="O47:Q47"/>
    <mergeCell ref="T42:U42"/>
    <mergeCell ref="H28:M28"/>
    <mergeCell ref="O44:Q44"/>
    <mergeCell ref="R44:S44"/>
    <mergeCell ref="M39:N39"/>
    <mergeCell ref="O39:Q39"/>
    <mergeCell ref="R42:S42"/>
    <mergeCell ref="B42:C42"/>
    <mergeCell ref="O38:Q38"/>
    <mergeCell ref="R38:S38"/>
    <mergeCell ref="O30:T30"/>
    <mergeCell ref="O40:Q40"/>
    <mergeCell ref="R40:S40"/>
    <mergeCell ref="H42:I42"/>
    <mergeCell ref="T40:U40"/>
    <mergeCell ref="D42:E42"/>
    <mergeCell ref="M42:N42"/>
    <mergeCell ref="B12:F12"/>
    <mergeCell ref="B10:F10"/>
    <mergeCell ref="H11:M11"/>
    <mergeCell ref="H10:T10"/>
    <mergeCell ref="O11:T11"/>
    <mergeCell ref="B11:F11"/>
    <mergeCell ref="H12:M12"/>
    <mergeCell ref="D43:E43"/>
    <mergeCell ref="F43:G43"/>
    <mergeCell ref="H43:I43"/>
    <mergeCell ref="J43:L43"/>
    <mergeCell ref="M43:N43"/>
    <mergeCell ref="B13:F13"/>
    <mergeCell ref="H13:M13"/>
    <mergeCell ref="B20:F20"/>
    <mergeCell ref="B21:F21"/>
    <mergeCell ref="B43:C43"/>
    <mergeCell ref="O41:Q41"/>
    <mergeCell ref="R41:S41"/>
    <mergeCell ref="T41:U41"/>
    <mergeCell ref="B44:C44"/>
    <mergeCell ref="D44:E44"/>
    <mergeCell ref="F44:G44"/>
    <mergeCell ref="H44:I44"/>
    <mergeCell ref="J44:L44"/>
    <mergeCell ref="M44:N44"/>
    <mergeCell ref="O42:Q42"/>
    <mergeCell ref="B41:C41"/>
    <mergeCell ref="D41:E41"/>
    <mergeCell ref="F41:G41"/>
    <mergeCell ref="H41:I41"/>
    <mergeCell ref="J41:L41"/>
    <mergeCell ref="M41:N41"/>
    <mergeCell ref="F40:G40"/>
    <mergeCell ref="H40:I40"/>
    <mergeCell ref="J40:L40"/>
    <mergeCell ref="M40:N40"/>
    <mergeCell ref="B39:C39"/>
    <mergeCell ref="D39:E39"/>
    <mergeCell ref="F39:G39"/>
    <mergeCell ref="H39:I39"/>
    <mergeCell ref="J39:L39"/>
    <mergeCell ref="D40:E40"/>
    <mergeCell ref="B38:C38"/>
    <mergeCell ref="D38:E38"/>
    <mergeCell ref="F38:G38"/>
    <mergeCell ref="H38:I38"/>
    <mergeCell ref="J38:L38"/>
    <mergeCell ref="M38:N38"/>
    <mergeCell ref="H37:I37"/>
    <mergeCell ref="J37:L37"/>
    <mergeCell ref="R37:S37"/>
    <mergeCell ref="T37:U37"/>
    <mergeCell ref="F36:G36"/>
    <mergeCell ref="H36:I36"/>
    <mergeCell ref="J36:L36"/>
    <mergeCell ref="M36:N36"/>
    <mergeCell ref="O36:Q36"/>
    <mergeCell ref="T36:U36"/>
    <mergeCell ref="A9:F9"/>
    <mergeCell ref="A10:A11"/>
    <mergeCell ref="B35:C35"/>
    <mergeCell ref="D35:E35"/>
    <mergeCell ref="T38:U38"/>
    <mergeCell ref="M37:N37"/>
    <mergeCell ref="O37:Q37"/>
    <mergeCell ref="B37:C37"/>
    <mergeCell ref="D37:E37"/>
    <mergeCell ref="F37:G37"/>
    <mergeCell ref="B17:F17"/>
    <mergeCell ref="B18:F18"/>
    <mergeCell ref="H19:M19"/>
    <mergeCell ref="H20:M20"/>
    <mergeCell ref="B28:F28"/>
    <mergeCell ref="B30:F30"/>
    <mergeCell ref="H17:M17"/>
    <mergeCell ref="H18:M18"/>
    <mergeCell ref="B29:F29"/>
    <mergeCell ref="B23:F23"/>
    <mergeCell ref="B36:C36"/>
    <mergeCell ref="D36:E36"/>
    <mergeCell ref="B22:F22"/>
    <mergeCell ref="L9:M9"/>
    <mergeCell ref="N9:O9"/>
    <mergeCell ref="R36:S36"/>
    <mergeCell ref="O12:T12"/>
    <mergeCell ref="H14:M14"/>
    <mergeCell ref="H15:M15"/>
    <mergeCell ref="B26:F26"/>
    <mergeCell ref="R35:S35"/>
    <mergeCell ref="S9:T9"/>
    <mergeCell ref="T35:U35"/>
    <mergeCell ref="H29:M29"/>
    <mergeCell ref="H30:M30"/>
    <mergeCell ref="H26:M26"/>
    <mergeCell ref="H27:M27"/>
    <mergeCell ref="H16:M16"/>
    <mergeCell ref="U9:W9"/>
    <mergeCell ref="O13:T13"/>
    <mergeCell ref="J32:L32"/>
    <mergeCell ref="A7:W7"/>
    <mergeCell ref="F35:G35"/>
    <mergeCell ref="H35:I35"/>
    <mergeCell ref="J35:L35"/>
    <mergeCell ref="M35:N35"/>
    <mergeCell ref="O35:Q35"/>
    <mergeCell ref="B14:F14"/>
    <mergeCell ref="B25:F25"/>
    <mergeCell ref="H25:M25"/>
    <mergeCell ref="A3:W3"/>
    <mergeCell ref="A4:W4"/>
    <mergeCell ref="A5:W5"/>
    <mergeCell ref="A6:W6"/>
    <mergeCell ref="V10:W11"/>
    <mergeCell ref="V13:W13"/>
    <mergeCell ref="Q9:R9"/>
    <mergeCell ref="A8:W8"/>
    <mergeCell ref="G9:H9"/>
    <mergeCell ref="I9:J9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U91"/>
  <sheetViews>
    <sheetView showGridLines="0" tabSelected="1" topLeftCell="A73" zoomScale="115" zoomScaleNormal="115" workbookViewId="0">
      <selection activeCell="A90" sqref="A90:E90"/>
    </sheetView>
  </sheetViews>
  <sheetFormatPr defaultColWidth="1" defaultRowHeight="11.25" customHeight="1" x14ac:dyDescent="0.2"/>
  <cols>
    <col min="1" max="1" width="84.7109375" style="8" customWidth="1"/>
    <col min="2" max="2" width="16.42578125" style="8" customWidth="1"/>
    <col min="3" max="3" width="16.42578125" style="22" customWidth="1"/>
    <col min="4" max="5" width="16.42578125" style="8" customWidth="1"/>
    <col min="6" max="59" width="15.7109375" style="8" customWidth="1"/>
    <col min="60" max="16384" width="1" style="8"/>
  </cols>
  <sheetData>
    <row r="1" spans="1:6" ht="15.75" x14ac:dyDescent="0.25">
      <c r="A1" s="1645" t="s">
        <v>494</v>
      </c>
      <c r="B1" s="1645"/>
      <c r="C1" s="1645"/>
      <c r="D1" s="1645"/>
      <c r="E1" s="1645"/>
    </row>
    <row r="2" spans="1:6" ht="11.25" customHeight="1" x14ac:dyDescent="0.2">
      <c r="A2" s="20"/>
    </row>
    <row r="3" spans="1:6" ht="11.25" customHeight="1" x14ac:dyDescent="0.2">
      <c r="A3" s="1414" t="s">
        <v>1041</v>
      </c>
      <c r="B3" s="1414"/>
      <c r="C3" s="1414"/>
      <c r="D3" s="1414"/>
      <c r="E3" s="1414"/>
    </row>
    <row r="4" spans="1:6" ht="11.25" customHeight="1" x14ac:dyDescent="0.2">
      <c r="A4" s="1415" t="s">
        <v>313</v>
      </c>
      <c r="B4" s="1415"/>
      <c r="C4" s="1415"/>
      <c r="D4" s="1415"/>
      <c r="E4" s="1415"/>
    </row>
    <row r="5" spans="1:6" ht="11.25" customHeight="1" x14ac:dyDescent="0.2">
      <c r="A5" s="1414" t="s">
        <v>111</v>
      </c>
      <c r="B5" s="1414"/>
      <c r="C5" s="1414"/>
      <c r="D5" s="1414"/>
      <c r="E5" s="1414"/>
    </row>
    <row r="6" spans="1:6" ht="11.25" customHeight="1" x14ac:dyDescent="0.2">
      <c r="A6" s="1414" t="s">
        <v>1057</v>
      </c>
      <c r="B6" s="1414"/>
      <c r="C6" s="1414"/>
      <c r="D6" s="1414"/>
      <c r="E6" s="1414"/>
    </row>
    <row r="7" spans="1:6" ht="11.25" customHeight="1" x14ac:dyDescent="0.2">
      <c r="A7" s="4"/>
      <c r="B7" s="4"/>
      <c r="C7" s="4"/>
      <c r="D7" s="4"/>
      <c r="E7" s="4"/>
    </row>
    <row r="8" spans="1:6" ht="11.25" customHeight="1" x14ac:dyDescent="0.2">
      <c r="A8" s="8" t="s">
        <v>7</v>
      </c>
      <c r="B8" s="27"/>
      <c r="E8" s="1" t="s">
        <v>542</v>
      </c>
    </row>
    <row r="9" spans="1:6" s="7" customFormat="1" ht="21" customHeight="1" x14ac:dyDescent="0.2">
      <c r="A9" s="319" t="s">
        <v>110</v>
      </c>
      <c r="B9" s="1648" t="s">
        <v>119</v>
      </c>
      <c r="C9" s="1649"/>
      <c r="D9" s="1649"/>
      <c r="E9" s="1650"/>
    </row>
    <row r="10" spans="1:6" ht="11.25" customHeight="1" x14ac:dyDescent="0.2">
      <c r="A10" s="58" t="s">
        <v>114</v>
      </c>
      <c r="B10" s="1655"/>
      <c r="C10" s="1656"/>
      <c r="D10" s="1656"/>
      <c r="E10" s="1657"/>
    </row>
    <row r="11" spans="1:6" ht="11.25" customHeight="1" x14ac:dyDescent="0.2">
      <c r="A11" s="9" t="s">
        <v>423</v>
      </c>
      <c r="B11" s="1642">
        <v>21500000</v>
      </c>
      <c r="C11" s="1643"/>
      <c r="D11" s="1643"/>
      <c r="E11" s="1644"/>
    </row>
    <row r="12" spans="1:6" ht="11.25" customHeight="1" x14ac:dyDescent="0.2">
      <c r="A12" s="9" t="s">
        <v>424</v>
      </c>
      <c r="B12" s="1642">
        <v>21500000</v>
      </c>
      <c r="C12" s="1643"/>
      <c r="D12" s="1643"/>
      <c r="E12" s="1644"/>
    </row>
    <row r="13" spans="1:6" ht="11.25" customHeight="1" x14ac:dyDescent="0.2">
      <c r="A13" s="9" t="s">
        <v>64</v>
      </c>
      <c r="B13" s="1642">
        <v>5524297.21</v>
      </c>
      <c r="C13" s="1643"/>
      <c r="D13" s="1643"/>
      <c r="E13" s="1644"/>
    </row>
    <row r="14" spans="1:6" ht="11.25" customHeight="1" x14ac:dyDescent="0.2">
      <c r="A14" s="9" t="s">
        <v>65</v>
      </c>
      <c r="B14" s="1642">
        <v>425620</v>
      </c>
      <c r="C14" s="1643"/>
      <c r="D14" s="1643"/>
      <c r="E14" s="1644"/>
      <c r="F14" s="8">
        <v>0</v>
      </c>
    </row>
    <row r="15" spans="1:6" ht="11.25" customHeight="1" x14ac:dyDescent="0.2">
      <c r="A15" s="9" t="s">
        <v>66</v>
      </c>
      <c r="B15" s="1642">
        <v>0</v>
      </c>
      <c r="C15" s="1643"/>
      <c r="D15" s="1643"/>
      <c r="E15" s="1644"/>
    </row>
    <row r="16" spans="1:6" ht="11.25" customHeight="1" x14ac:dyDescent="0.2">
      <c r="A16" s="58" t="s">
        <v>178</v>
      </c>
      <c r="B16" s="1642"/>
      <c r="C16" s="1643"/>
      <c r="D16" s="1643"/>
      <c r="E16" s="1644"/>
    </row>
    <row r="17" spans="1:5" ht="11.25" customHeight="1" x14ac:dyDescent="0.2">
      <c r="A17" s="5" t="s">
        <v>67</v>
      </c>
      <c r="B17" s="1642">
        <v>21500000</v>
      </c>
      <c r="C17" s="1643"/>
      <c r="D17" s="1643"/>
      <c r="E17" s="1644"/>
    </row>
    <row r="18" spans="1:5" ht="11.25" customHeight="1" x14ac:dyDescent="0.2">
      <c r="A18" s="5" t="s">
        <v>72</v>
      </c>
      <c r="B18" s="1642">
        <v>0</v>
      </c>
      <c r="C18" s="1643"/>
      <c r="D18" s="1643"/>
      <c r="E18" s="1644"/>
    </row>
    <row r="19" spans="1:5" ht="11.25" customHeight="1" x14ac:dyDescent="0.2">
      <c r="A19" s="5" t="s">
        <v>68</v>
      </c>
      <c r="B19" s="1642">
        <v>21500000</v>
      </c>
      <c r="C19" s="1643"/>
      <c r="D19" s="1643"/>
      <c r="E19" s="1644"/>
    </row>
    <row r="20" spans="1:5" ht="11.25" customHeight="1" x14ac:dyDescent="0.2">
      <c r="A20" s="5" t="s">
        <v>69</v>
      </c>
      <c r="B20" s="1642">
        <v>7941064.1500000004</v>
      </c>
      <c r="C20" s="1643"/>
      <c r="D20" s="1643"/>
      <c r="E20" s="1644"/>
    </row>
    <row r="21" spans="1:5" ht="11.25" customHeight="1" x14ac:dyDescent="0.2">
      <c r="A21" s="9" t="s">
        <v>70</v>
      </c>
      <c r="B21" s="1643">
        <v>5949917.21</v>
      </c>
      <c r="C21" s="1643"/>
      <c r="D21" s="1643"/>
      <c r="E21" s="1644"/>
    </row>
    <row r="22" spans="1:5" ht="11.25" customHeight="1" x14ac:dyDescent="0.2">
      <c r="A22" s="5" t="s">
        <v>884</v>
      </c>
      <c r="B22" s="1642">
        <v>5949917.21</v>
      </c>
      <c r="C22" s="1643"/>
      <c r="D22" s="1643"/>
      <c r="E22" s="1644"/>
    </row>
    <row r="23" spans="1:5" ht="11.25" customHeight="1" x14ac:dyDescent="0.2">
      <c r="A23" s="11" t="s">
        <v>71</v>
      </c>
      <c r="B23" s="1658">
        <v>0</v>
      </c>
      <c r="C23" s="1659"/>
      <c r="D23" s="1659"/>
      <c r="E23" s="1660"/>
    </row>
    <row r="24" spans="1:5" s="7" customFormat="1" ht="21" customHeight="1" x14ac:dyDescent="0.2">
      <c r="A24" s="319" t="s">
        <v>316</v>
      </c>
      <c r="B24" s="1651" t="s">
        <v>119</v>
      </c>
      <c r="C24" s="1652"/>
      <c r="D24" s="1652"/>
      <c r="E24" s="1646"/>
    </row>
    <row r="25" spans="1:5" ht="11.25" customHeight="1" x14ac:dyDescent="0.2">
      <c r="A25" s="5" t="s">
        <v>314</v>
      </c>
      <c r="B25" s="1639">
        <v>7941064.1500000004</v>
      </c>
      <c r="C25" s="1640"/>
      <c r="D25" s="1640"/>
      <c r="E25" s="1641"/>
    </row>
    <row r="26" spans="1:5" ht="11.25" customHeight="1" x14ac:dyDescent="0.2">
      <c r="A26" s="17" t="s">
        <v>315</v>
      </c>
      <c r="B26" s="1630">
        <v>5949917.21</v>
      </c>
      <c r="C26" s="1631"/>
      <c r="D26" s="1631"/>
      <c r="E26" s="1632"/>
    </row>
    <row r="27" spans="1:5" s="7" customFormat="1" ht="23.25" customHeight="1" x14ac:dyDescent="0.2">
      <c r="A27" s="320" t="s">
        <v>330</v>
      </c>
      <c r="B27" s="1649" t="s">
        <v>119</v>
      </c>
      <c r="C27" s="1649"/>
      <c r="D27" s="1649"/>
      <c r="E27" s="1650"/>
    </row>
    <row r="28" spans="1:5" ht="11.25" customHeight="1" x14ac:dyDescent="0.2">
      <c r="A28" s="6" t="s">
        <v>331</v>
      </c>
      <c r="B28" s="1633">
        <v>15340786.880000001</v>
      </c>
      <c r="C28" s="1634"/>
      <c r="D28" s="1634"/>
      <c r="E28" s="1635"/>
    </row>
    <row r="29" spans="1:5" ht="11.25" customHeight="1" x14ac:dyDescent="0.2">
      <c r="A29" s="5"/>
      <c r="B29" s="189"/>
      <c r="C29" s="190"/>
      <c r="D29" s="21"/>
    </row>
    <row r="30" spans="1:5" s="7" customFormat="1" ht="21.75" customHeight="1" x14ac:dyDescent="0.2">
      <c r="A30" s="319" t="s">
        <v>73</v>
      </c>
      <c r="B30" s="1648" t="s">
        <v>119</v>
      </c>
      <c r="C30" s="1649"/>
      <c r="D30" s="1649"/>
      <c r="E30" s="1650"/>
    </row>
    <row r="31" spans="1:5" s="28" customFormat="1" ht="11.25" customHeight="1" x14ac:dyDescent="0.2">
      <c r="A31" s="5" t="s">
        <v>332</v>
      </c>
      <c r="B31" s="1630"/>
      <c r="C31" s="1631"/>
      <c r="D31" s="1631"/>
      <c r="E31" s="1632"/>
    </row>
    <row r="32" spans="1:5" ht="11.25" customHeight="1" x14ac:dyDescent="0.2">
      <c r="A32" s="5" t="s">
        <v>74</v>
      </c>
      <c r="B32" s="1630"/>
      <c r="C32" s="1631"/>
      <c r="D32" s="1631"/>
      <c r="E32" s="1632"/>
    </row>
    <row r="33" spans="1:5" ht="11.25" customHeight="1" x14ac:dyDescent="0.2">
      <c r="A33" s="5" t="s">
        <v>75</v>
      </c>
      <c r="B33" s="1630"/>
      <c r="C33" s="1631"/>
      <c r="D33" s="1631"/>
      <c r="E33" s="1632"/>
    </row>
    <row r="34" spans="1:5" ht="11.25" customHeight="1" x14ac:dyDescent="0.2">
      <c r="A34" s="5" t="s">
        <v>107</v>
      </c>
      <c r="B34" s="1630"/>
      <c r="C34" s="1631"/>
      <c r="D34" s="1631"/>
      <c r="E34" s="1632"/>
    </row>
    <row r="35" spans="1:5" ht="11.25" customHeight="1" x14ac:dyDescent="0.2">
      <c r="A35" s="5" t="s">
        <v>425</v>
      </c>
      <c r="B35" s="1630"/>
      <c r="C35" s="1631"/>
      <c r="D35" s="1631"/>
      <c r="E35" s="1632"/>
    </row>
    <row r="36" spans="1:5" ht="11.25" customHeight="1" x14ac:dyDescent="0.2">
      <c r="A36" s="5" t="s">
        <v>76</v>
      </c>
      <c r="B36" s="1630"/>
      <c r="C36" s="1631"/>
      <c r="D36" s="1631"/>
      <c r="E36" s="1632"/>
    </row>
    <row r="37" spans="1:5" ht="11.25" customHeight="1" x14ac:dyDescent="0.2">
      <c r="A37" s="5" t="s">
        <v>77</v>
      </c>
      <c r="B37" s="1630"/>
      <c r="C37" s="1631"/>
      <c r="D37" s="1631"/>
      <c r="E37" s="1632"/>
    </row>
    <row r="38" spans="1:5" ht="11.25" customHeight="1" x14ac:dyDescent="0.2">
      <c r="A38" s="11" t="s">
        <v>108</v>
      </c>
      <c r="B38" s="1636"/>
      <c r="C38" s="1637"/>
      <c r="D38" s="1637"/>
      <c r="E38" s="1638"/>
    </row>
    <row r="39" spans="1:5" ht="11.25" customHeight="1" x14ac:dyDescent="0.2">
      <c r="E39" s="5"/>
    </row>
    <row r="40" spans="1:5" ht="11.25" customHeight="1" x14ac:dyDescent="0.2">
      <c r="A40" s="321"/>
      <c r="B40" s="322" t="s">
        <v>335</v>
      </c>
      <c r="C40" s="322" t="s">
        <v>336</v>
      </c>
      <c r="D40" s="1653" t="s">
        <v>337</v>
      </c>
      <c r="E40" s="1664"/>
    </row>
    <row r="41" spans="1:5" ht="11.25" customHeight="1" x14ac:dyDescent="0.2">
      <c r="A41" s="323" t="s">
        <v>338</v>
      </c>
      <c r="B41" s="324" t="s">
        <v>339</v>
      </c>
      <c r="C41" s="324" t="s">
        <v>119</v>
      </c>
      <c r="D41" s="325"/>
      <c r="E41" s="323"/>
    </row>
    <row r="42" spans="1:5" ht="11.25" customHeight="1" x14ac:dyDescent="0.2">
      <c r="A42" s="327"/>
      <c r="B42" s="324" t="s">
        <v>340</v>
      </c>
      <c r="C42" s="324"/>
      <c r="D42" s="325"/>
      <c r="E42" s="323"/>
    </row>
    <row r="43" spans="1:5" ht="11.25" customHeight="1" x14ac:dyDescent="0.2">
      <c r="A43" s="328"/>
      <c r="B43" s="329" t="s">
        <v>120</v>
      </c>
      <c r="C43" s="329" t="s">
        <v>121</v>
      </c>
      <c r="D43" s="1665" t="s">
        <v>122</v>
      </c>
      <c r="E43" s="1666"/>
    </row>
    <row r="44" spans="1:5" ht="11.25" customHeight="1" x14ac:dyDescent="0.2">
      <c r="A44" s="9" t="s">
        <v>341</v>
      </c>
      <c r="B44" s="870">
        <v>0</v>
      </c>
      <c r="C44" s="871">
        <v>-156123.6</v>
      </c>
      <c r="D44" s="872"/>
      <c r="E44" s="873"/>
    </row>
    <row r="45" spans="1:5" ht="11.25" customHeight="1" x14ac:dyDescent="0.2">
      <c r="A45" s="17" t="s">
        <v>342</v>
      </c>
      <c r="B45" s="869">
        <v>1000000</v>
      </c>
      <c r="C45" s="874">
        <v>-372714.05</v>
      </c>
      <c r="D45" s="875"/>
      <c r="E45" s="869">
        <v>37.270000000000003</v>
      </c>
    </row>
    <row r="47" spans="1:5" ht="11.25" customHeight="1" x14ac:dyDescent="0.2">
      <c r="A47" s="1646" t="s">
        <v>78</v>
      </c>
      <c r="B47" s="321" t="s">
        <v>343</v>
      </c>
      <c r="C47" s="322" t="s">
        <v>344</v>
      </c>
      <c r="D47" s="354" t="s">
        <v>885</v>
      </c>
      <c r="E47" s="322" t="s">
        <v>345</v>
      </c>
    </row>
    <row r="48" spans="1:5" ht="11.25" customHeight="1" x14ac:dyDescent="0.2">
      <c r="A48" s="1647"/>
      <c r="B48" s="330"/>
      <c r="C48" s="329" t="s">
        <v>119</v>
      </c>
      <c r="D48" s="355" t="s">
        <v>119</v>
      </c>
      <c r="E48" s="329" t="s">
        <v>8</v>
      </c>
    </row>
    <row r="49" spans="1:5" ht="11.25" customHeight="1" x14ac:dyDescent="0.2">
      <c r="A49" s="9" t="s">
        <v>346</v>
      </c>
      <c r="B49" s="9"/>
      <c r="C49" s="12"/>
      <c r="D49" s="16"/>
      <c r="E49" s="26"/>
    </row>
    <row r="50" spans="1:5" ht="11.25" customHeight="1" x14ac:dyDescent="0.2">
      <c r="A50" s="9" t="s">
        <v>347</v>
      </c>
      <c r="B50" s="9"/>
      <c r="C50" s="12"/>
      <c r="D50" s="12"/>
      <c r="E50" s="25"/>
    </row>
    <row r="51" spans="1:5" ht="11.25" customHeight="1" x14ac:dyDescent="0.2">
      <c r="A51" s="9" t="s">
        <v>348</v>
      </c>
      <c r="B51" s="9"/>
      <c r="C51" s="12"/>
      <c r="D51" s="12"/>
      <c r="E51" s="25"/>
    </row>
    <row r="52" spans="1:5" ht="11.25" customHeight="1" x14ac:dyDescent="0.2">
      <c r="A52" s="9" t="s">
        <v>349</v>
      </c>
      <c r="B52" s="9"/>
      <c r="C52" s="12"/>
      <c r="D52" s="12"/>
      <c r="E52" s="25"/>
    </row>
    <row r="53" spans="1:5" ht="11.25" customHeight="1" x14ac:dyDescent="0.2">
      <c r="A53" s="9" t="s">
        <v>350</v>
      </c>
      <c r="B53" s="9"/>
      <c r="C53" s="12"/>
      <c r="D53" s="12"/>
      <c r="E53" s="25"/>
    </row>
    <row r="54" spans="1:5" ht="11.25" customHeight="1" x14ac:dyDescent="0.2">
      <c r="A54" s="9" t="s">
        <v>351</v>
      </c>
      <c r="B54" s="9"/>
      <c r="C54" s="12"/>
      <c r="D54" s="12"/>
      <c r="E54" s="25"/>
    </row>
    <row r="55" spans="1:5" ht="11.25" customHeight="1" x14ac:dyDescent="0.2">
      <c r="A55" s="9" t="s">
        <v>347</v>
      </c>
      <c r="B55" s="9"/>
      <c r="C55" s="12"/>
      <c r="D55" s="12"/>
      <c r="E55" s="25"/>
    </row>
    <row r="56" spans="1:5" ht="11.25" customHeight="1" x14ac:dyDescent="0.2">
      <c r="A56" s="9" t="s">
        <v>348</v>
      </c>
      <c r="B56" s="9"/>
      <c r="C56" s="12"/>
      <c r="D56" s="12"/>
      <c r="E56" s="25"/>
    </row>
    <row r="57" spans="1:5" ht="11.25" customHeight="1" x14ac:dyDescent="0.2">
      <c r="A57" s="9" t="s">
        <v>349</v>
      </c>
      <c r="B57" s="9"/>
      <c r="C57" s="12"/>
      <c r="D57" s="12"/>
      <c r="E57" s="25"/>
    </row>
    <row r="58" spans="1:5" ht="11.25" customHeight="1" x14ac:dyDescent="0.2">
      <c r="A58" s="9" t="s">
        <v>350</v>
      </c>
      <c r="B58" s="9"/>
      <c r="C58" s="12"/>
      <c r="D58" s="15"/>
      <c r="E58" s="18"/>
    </row>
    <row r="59" spans="1:5" ht="11.25" customHeight="1" x14ac:dyDescent="0.2">
      <c r="A59" s="13" t="s">
        <v>188</v>
      </c>
      <c r="B59" s="13"/>
      <c r="C59" s="24"/>
      <c r="D59" s="14"/>
      <c r="E59" s="24"/>
    </row>
    <row r="60" spans="1:5" ht="11.25" customHeight="1" x14ac:dyDescent="0.2">
      <c r="A60" s="321"/>
      <c r="B60" s="375" t="s">
        <v>352</v>
      </c>
      <c r="C60" s="1661" t="s">
        <v>353</v>
      </c>
      <c r="D60" s="1662"/>
      <c r="E60" s="1663"/>
    </row>
    <row r="61" spans="1:5" ht="11.25" customHeight="1" x14ac:dyDescent="0.2">
      <c r="A61" s="323" t="s">
        <v>80</v>
      </c>
      <c r="B61" s="325" t="s">
        <v>119</v>
      </c>
      <c r="C61" s="375" t="s">
        <v>354</v>
      </c>
      <c r="D61" s="1653" t="s">
        <v>402</v>
      </c>
      <c r="E61" s="1654"/>
    </row>
    <row r="62" spans="1:5" ht="11.25" customHeight="1" x14ac:dyDescent="0.2">
      <c r="A62" s="330"/>
      <c r="B62" s="329"/>
      <c r="C62" s="329" t="s">
        <v>403</v>
      </c>
      <c r="D62" s="376"/>
      <c r="E62" s="330"/>
    </row>
    <row r="63" spans="1:5" ht="11.25" customHeight="1" x14ac:dyDescent="0.2">
      <c r="A63" s="9" t="s">
        <v>79</v>
      </c>
      <c r="B63" s="871">
        <v>236686.05</v>
      </c>
      <c r="C63" s="29">
        <v>0.25</v>
      </c>
      <c r="D63" s="16"/>
      <c r="E63" s="876">
        <v>0.33339999999999997</v>
      </c>
    </row>
    <row r="64" spans="1:5" ht="11.25" customHeight="1" x14ac:dyDescent="0.2">
      <c r="A64" s="9" t="s">
        <v>81</v>
      </c>
      <c r="B64" s="871">
        <v>0</v>
      </c>
      <c r="C64" s="29">
        <v>0.6</v>
      </c>
      <c r="D64" s="12"/>
      <c r="E64" s="877">
        <v>0</v>
      </c>
    </row>
    <row r="65" spans="1:5" ht="11.25" customHeight="1" x14ac:dyDescent="0.2">
      <c r="A65" s="9" t="s">
        <v>82</v>
      </c>
      <c r="B65" s="871">
        <v>918807.8</v>
      </c>
      <c r="C65" s="29">
        <v>0.6</v>
      </c>
      <c r="D65" s="12"/>
      <c r="E65" s="877">
        <v>0.67959999999999998</v>
      </c>
    </row>
    <row r="66" spans="1:5" ht="11.25" customHeight="1" x14ac:dyDescent="0.2">
      <c r="A66" s="17" t="s">
        <v>83</v>
      </c>
      <c r="B66" s="874">
        <v>894031.96</v>
      </c>
      <c r="C66" s="30">
        <v>0</v>
      </c>
      <c r="D66" s="2"/>
      <c r="E66" s="878">
        <v>0</v>
      </c>
    </row>
    <row r="67" spans="1:5" s="7" customFormat="1" ht="21.75" customHeight="1" x14ac:dyDescent="0.2">
      <c r="A67" s="332" t="s">
        <v>404</v>
      </c>
      <c r="B67" s="1648" t="s">
        <v>405</v>
      </c>
      <c r="C67" s="1650"/>
      <c r="D67" s="1648" t="s">
        <v>441</v>
      </c>
      <c r="E67" s="1650"/>
    </row>
    <row r="68" spans="1:5" ht="11.25" customHeight="1" x14ac:dyDescent="0.2">
      <c r="A68" s="10" t="s">
        <v>407</v>
      </c>
      <c r="B68" s="31"/>
      <c r="C68" s="32">
        <v>0</v>
      </c>
      <c r="D68" s="16"/>
      <c r="E68" s="10">
        <v>1500</v>
      </c>
    </row>
    <row r="69" spans="1:5" ht="11.25" customHeight="1" x14ac:dyDescent="0.2">
      <c r="A69" s="17" t="s">
        <v>408</v>
      </c>
      <c r="B69" s="15"/>
      <c r="C69" s="17">
        <v>157343.92000000001</v>
      </c>
      <c r="D69" s="15"/>
      <c r="E69" s="17">
        <v>4184479.08</v>
      </c>
    </row>
    <row r="70" spans="1:5" s="7" customFormat="1" ht="21.75" customHeight="1" x14ac:dyDescent="0.2">
      <c r="A70" s="319" t="s">
        <v>409</v>
      </c>
      <c r="B70" s="333" t="s">
        <v>410</v>
      </c>
      <c r="C70" s="334" t="s">
        <v>411</v>
      </c>
      <c r="D70" s="333" t="s">
        <v>412</v>
      </c>
      <c r="E70" s="333" t="s">
        <v>413</v>
      </c>
    </row>
    <row r="71" spans="1:5" ht="11.25" customHeight="1" x14ac:dyDescent="0.2">
      <c r="A71" s="9" t="s">
        <v>332</v>
      </c>
      <c r="B71" s="26"/>
      <c r="C71" s="23"/>
      <c r="D71" s="26"/>
      <c r="E71" s="26"/>
    </row>
    <row r="72" spans="1:5" ht="11.25" customHeight="1" x14ac:dyDescent="0.2">
      <c r="A72" s="9" t="s">
        <v>333</v>
      </c>
      <c r="B72" s="25"/>
      <c r="C72" s="3"/>
      <c r="D72" s="25"/>
      <c r="E72" s="25"/>
    </row>
    <row r="73" spans="1:5" ht="11.25" customHeight="1" x14ac:dyDescent="0.2">
      <c r="A73" s="9" t="s">
        <v>334</v>
      </c>
      <c r="B73" s="25"/>
      <c r="C73" s="3"/>
      <c r="D73" s="25"/>
      <c r="E73" s="25"/>
    </row>
    <row r="74" spans="1:5" ht="11.25" customHeight="1" x14ac:dyDescent="0.2">
      <c r="A74" s="9" t="s">
        <v>107</v>
      </c>
      <c r="B74" s="25"/>
      <c r="C74" s="3"/>
      <c r="D74" s="25"/>
      <c r="E74" s="25"/>
    </row>
    <row r="75" spans="1:5" ht="11.25" customHeight="1" x14ac:dyDescent="0.2">
      <c r="A75" s="9" t="s">
        <v>425</v>
      </c>
      <c r="B75" s="25"/>
      <c r="C75" s="3"/>
      <c r="D75" s="25"/>
      <c r="E75" s="25"/>
    </row>
    <row r="76" spans="1:5" ht="11.25" customHeight="1" x14ac:dyDescent="0.2">
      <c r="A76" s="9" t="s">
        <v>9</v>
      </c>
      <c r="B76" s="25"/>
      <c r="C76" s="3"/>
      <c r="D76" s="25"/>
      <c r="E76" s="25"/>
    </row>
    <row r="77" spans="1:5" ht="11.25" customHeight="1" x14ac:dyDescent="0.2">
      <c r="A77" s="9" t="s">
        <v>10</v>
      </c>
      <c r="B77" s="25"/>
      <c r="C77" s="3"/>
      <c r="D77" s="25"/>
      <c r="E77" s="25"/>
    </row>
    <row r="78" spans="1:5" ht="11.25" customHeight="1" x14ac:dyDescent="0.2">
      <c r="A78" s="9" t="s">
        <v>108</v>
      </c>
      <c r="B78" s="25"/>
      <c r="C78" s="3"/>
      <c r="D78" s="25"/>
      <c r="E78" s="25"/>
    </row>
    <row r="79" spans="1:5" s="7" customFormat="1" ht="21" customHeight="1" x14ac:dyDescent="0.2">
      <c r="A79" s="319" t="s">
        <v>414</v>
      </c>
      <c r="B79" s="1648" t="s">
        <v>405</v>
      </c>
      <c r="C79" s="1650"/>
      <c r="D79" s="1648" t="s">
        <v>406</v>
      </c>
      <c r="E79" s="1650"/>
    </row>
    <row r="80" spans="1:5" ht="11.25" customHeight="1" x14ac:dyDescent="0.2">
      <c r="A80" s="9" t="s">
        <v>415</v>
      </c>
      <c r="B80" s="16"/>
      <c r="C80" s="10">
        <v>0</v>
      </c>
      <c r="D80" s="16"/>
      <c r="E80" s="10">
        <v>1000</v>
      </c>
    </row>
    <row r="81" spans="1:21" ht="11.25" customHeight="1" x14ac:dyDescent="0.2">
      <c r="A81" s="17" t="s">
        <v>416</v>
      </c>
      <c r="B81" s="15"/>
      <c r="C81" s="17">
        <v>0</v>
      </c>
      <c r="D81" s="2"/>
      <c r="E81" s="391">
        <v>5249674.8600000003</v>
      </c>
    </row>
    <row r="82" spans="1:21" ht="11.25" customHeight="1" x14ac:dyDescent="0.2">
      <c r="A82" s="11"/>
      <c r="B82" s="11"/>
    </row>
    <row r="83" spans="1:21" ht="11.25" customHeight="1" x14ac:dyDescent="0.2">
      <c r="A83" s="321"/>
      <c r="B83" s="331" t="s">
        <v>417</v>
      </c>
      <c r="C83" s="1661" t="s">
        <v>418</v>
      </c>
      <c r="D83" s="1662"/>
      <c r="E83" s="1663"/>
    </row>
    <row r="84" spans="1:21" ht="11.25" customHeight="1" x14ac:dyDescent="0.2">
      <c r="A84" s="323" t="s">
        <v>304</v>
      </c>
      <c r="B84" s="326" t="s">
        <v>119</v>
      </c>
      <c r="C84" s="375" t="s">
        <v>354</v>
      </c>
      <c r="D84" s="1653" t="s">
        <v>402</v>
      </c>
      <c r="E84" s="1654"/>
    </row>
    <row r="85" spans="1:21" ht="11.25" customHeight="1" x14ac:dyDescent="0.2">
      <c r="A85" s="330"/>
      <c r="B85" s="328"/>
      <c r="C85" s="329" t="s">
        <v>403</v>
      </c>
      <c r="D85" s="376"/>
      <c r="E85" s="330"/>
    </row>
    <row r="86" spans="1:21" ht="11.25" customHeight="1" x14ac:dyDescent="0.2">
      <c r="A86" s="13" t="s">
        <v>665</v>
      </c>
      <c r="B86" s="13">
        <v>1273459.79</v>
      </c>
      <c r="C86" s="33">
        <v>0.15</v>
      </c>
      <c r="D86" s="14"/>
      <c r="E86" s="13">
        <v>36.39</v>
      </c>
    </row>
    <row r="87" spans="1:21" ht="11.25" customHeight="1" x14ac:dyDescent="0.2">
      <c r="A87" s="6"/>
      <c r="B87" s="6"/>
      <c r="C87" s="34"/>
      <c r="D87" s="6"/>
      <c r="E87" s="6"/>
    </row>
    <row r="88" spans="1:21" s="7" customFormat="1" ht="21.75" customHeight="1" x14ac:dyDescent="0.2">
      <c r="A88" s="335" t="s">
        <v>85</v>
      </c>
      <c r="B88" s="1648" t="s">
        <v>84</v>
      </c>
      <c r="C88" s="1649"/>
      <c r="D88" s="1649"/>
      <c r="E88" s="1650"/>
    </row>
    <row r="89" spans="1:21" ht="11.25" customHeight="1" x14ac:dyDescent="0.2">
      <c r="A89" s="37" t="s">
        <v>258</v>
      </c>
      <c r="B89" s="14"/>
      <c r="C89" s="34"/>
      <c r="D89" s="6"/>
      <c r="E89" s="13"/>
    </row>
    <row r="90" spans="1:21" ht="25.5" customHeight="1" x14ac:dyDescent="0.2">
      <c r="A90" s="1629" t="s">
        <v>1071</v>
      </c>
      <c r="B90" s="1629"/>
      <c r="C90" s="1629"/>
      <c r="D90" s="1629"/>
      <c r="E90" s="1629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</row>
    <row r="91" spans="1:21" ht="11.25" customHeight="1" x14ac:dyDescent="0.2">
      <c r="A91" s="5"/>
    </row>
  </sheetData>
  <mergeCells count="47">
    <mergeCell ref="D79:E79"/>
    <mergeCell ref="D84:E84"/>
    <mergeCell ref="A90:E90"/>
    <mergeCell ref="B88:E88"/>
    <mergeCell ref="C60:E60"/>
    <mergeCell ref="D40:E40"/>
    <mergeCell ref="D43:E43"/>
    <mergeCell ref="C83:E83"/>
    <mergeCell ref="B67:C67"/>
    <mergeCell ref="D67:E67"/>
    <mergeCell ref="D61:E61"/>
    <mergeCell ref="B79:C79"/>
    <mergeCell ref="B10:E10"/>
    <mergeCell ref="B11:E11"/>
    <mergeCell ref="B12:E12"/>
    <mergeCell ref="B13:E13"/>
    <mergeCell ref="B14:E14"/>
    <mergeCell ref="B15:E15"/>
    <mergeCell ref="B21:E21"/>
    <mergeCell ref="B23:E23"/>
    <mergeCell ref="A1:E1"/>
    <mergeCell ref="A47:A48"/>
    <mergeCell ref="A3:E3"/>
    <mergeCell ref="A4:E4"/>
    <mergeCell ref="A5:E5"/>
    <mergeCell ref="A6:E6"/>
    <mergeCell ref="B9:E9"/>
    <mergeCell ref="B24:E24"/>
    <mergeCell ref="B27:E27"/>
    <mergeCell ref="B30:E30"/>
    <mergeCell ref="B25:E25"/>
    <mergeCell ref="B26:E26"/>
    <mergeCell ref="B31:E31"/>
    <mergeCell ref="B16:E16"/>
    <mergeCell ref="B17:E17"/>
    <mergeCell ref="B18:E18"/>
    <mergeCell ref="B19:E19"/>
    <mergeCell ref="B20:E20"/>
    <mergeCell ref="B22:E22"/>
    <mergeCell ref="B37:E37"/>
    <mergeCell ref="B32:E32"/>
    <mergeCell ref="B28:E28"/>
    <mergeCell ref="B38:E38"/>
    <mergeCell ref="B33:E33"/>
    <mergeCell ref="B34:E34"/>
    <mergeCell ref="B35:E35"/>
    <mergeCell ref="B36:E3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Informações Iniciais</vt:lpstr>
      <vt:lpstr>Anexo 1 - Balanço Orçamentário</vt:lpstr>
      <vt:lpstr>Anexo 2 - Função e Subfunção</vt:lpstr>
      <vt:lpstr>Anexo 3 - RCL</vt:lpstr>
      <vt:lpstr>Anexo 4 - RPPS</vt:lpstr>
      <vt:lpstr>Anexo 5 - Resultado Nominal</vt:lpstr>
      <vt:lpstr>Anexo 6 - Primário Municípios</vt:lpstr>
      <vt:lpstr>Anexo 7 - RP Poder e Órgão</vt:lpstr>
      <vt:lpstr>Anexo 8 - MDE</vt:lpstr>
      <vt:lpstr>Anexo 8 - MDE (Consorciados)</vt:lpstr>
      <vt:lpstr>Anexo 9 - Op Crédito D Capital</vt:lpstr>
      <vt:lpstr>Anexo 10 - Projeção RPPS</vt:lpstr>
      <vt:lpstr>Anexo 11 - Alienação Ativos</vt:lpstr>
      <vt:lpstr>Anexo 12 - Saúde</vt:lpstr>
      <vt:lpstr>Anexo 12 - Saúde (Consorciado)</vt:lpstr>
      <vt:lpstr>Anexo 13 - Despesas PPP</vt:lpstr>
      <vt:lpstr>Anexo 14 - Simplificado</vt:lpstr>
      <vt:lpstr>'Anexo 1 - Balanço Orçamentário'!Area_de_impressao</vt:lpstr>
      <vt:lpstr>'Anexo 10 - Projeção RPPS'!Area_de_impressao</vt:lpstr>
      <vt:lpstr>'Anexo 11 - Alienação Ativos'!Area_de_impressao</vt:lpstr>
      <vt:lpstr>'Anexo 12 - Saúde'!Area_de_impressao</vt:lpstr>
      <vt:lpstr>'Anexo 14 - Simplificado'!Area_de_impressao</vt:lpstr>
      <vt:lpstr>'Anexo 2 - Função e Subfunção'!Area_de_impressao</vt:lpstr>
      <vt:lpstr>'Anexo 3 - RCL'!Area_de_impressao</vt:lpstr>
      <vt:lpstr>'Anexo 4 - RPPS'!Area_de_impressao</vt:lpstr>
      <vt:lpstr>'Anexo 5 - Resultado Nominal'!Area_de_impressao</vt:lpstr>
      <vt:lpstr>'Anexo 6 - Primário Municípios'!Area_de_impressao</vt:lpstr>
      <vt:lpstr>'Anexo 7 - RP Poder e Órgão'!Area_de_impressao</vt:lpstr>
      <vt:lpstr>'Anexo 8 - MDE'!Area_de_impressao</vt:lpstr>
      <vt:lpstr>'Anexo 9 - Op Crédito D Capital'!Area_de_impressao</vt:lpstr>
      <vt:lpstr>'Informações Iniciais'!Area_de_impressao</vt:lpstr>
    </vt:vector>
  </TitlesOfParts>
  <Company>Ministério da Fazenda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Mizael Mesquita</cp:lastModifiedBy>
  <cp:lastPrinted>2015-10-06T11:01:08Z</cp:lastPrinted>
  <dcterms:created xsi:type="dcterms:W3CDTF">2004-08-09T19:29:24Z</dcterms:created>
  <dcterms:modified xsi:type="dcterms:W3CDTF">2016-10-13T21:01:39Z</dcterms:modified>
</cp:coreProperties>
</file>