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500"/>
  </bookViews>
  <sheets>
    <sheet name="Informações Iniciais" sheetId="1" r:id="rId1"/>
    <sheet name="Anexo 1 - Balanço Orçamentário" sheetId="2" r:id="rId2"/>
    <sheet name="Anexo 2 - Função e Subfunção" sheetId="3" r:id="rId3"/>
    <sheet name="Anexo 3 - RCL" sheetId="4" r:id="rId4"/>
    <sheet name="Anexo 4 - RPPS" sheetId="5" r:id="rId5"/>
    <sheet name="Anexo 5 - Resultado Nominal" sheetId="6" r:id="rId6"/>
    <sheet name="Anexo 6 - Primário Municípios" sheetId="7" r:id="rId7"/>
    <sheet name="Anexo 7 - RP Poder e Órgão" sheetId="8" r:id="rId8"/>
    <sheet name="Anexo 8 - MDE" sheetId="9" r:id="rId9"/>
    <sheet name="Anexo 8 - MDE (Consorciados)" sheetId="10" r:id="rId10"/>
    <sheet name="Anexo 9 - Op Crédito D Capital" sheetId="11" r:id="rId11"/>
    <sheet name="Anexo 10 - Projeção RPPS" sheetId="12" r:id="rId12"/>
    <sheet name="Anexo 11 - Alienação Ativos" sheetId="13" r:id="rId13"/>
    <sheet name="Anexo 12 - Saúde" sheetId="14" r:id="rId14"/>
    <sheet name="Anexo 12 - Saúde (Consorciado)" sheetId="15" r:id="rId15"/>
    <sheet name="Anexo 13 - Despesas PPP" sheetId="16" r:id="rId16"/>
    <sheet name="Anexo 14 - Simplificado" sheetId="17" r:id="rId17"/>
  </sheets>
  <definedNames>
    <definedName name="Cancela">(#REF!,#REF!)</definedName>
    <definedName name="Excel_BuiltIn__FilterDatabase" localSheetId="13">'Anexo 12 - Saúde'!$A$3:$G$7</definedName>
    <definedName name="fdsafs">(#REF!,#REF!)</definedName>
    <definedName name="fdsf">#REF!</definedName>
    <definedName name="Ganhos_e_perdas_de_receita" localSheetId="6">#REF!</definedName>
    <definedName name="Ganhos_e_Perdas_de_Receita_99" localSheetId="6">#REF!</definedName>
    <definedName name="HTML_CodePage">1252</definedName>
    <definedName name="HTML_Description">""</definedName>
    <definedName name="HTML_Email">""</definedName>
    <definedName name="HTML_Header">"Tabela"</definedName>
    <definedName name="HTML_LastUpdate">"16/03/98"</definedName>
    <definedName name="HTML_LineAfter">FALSE</definedName>
    <definedName name="HTML_LineBefore">FALSE</definedName>
    <definedName name="HTML_Name">"Rede Integrada"</definedName>
    <definedName name="HTML_OBDlg2">TRUE</definedName>
    <definedName name="HTML_OBDlg4">TRUE</definedName>
    <definedName name="HTML_OS">0</definedName>
    <definedName name="HTML_PathFile">"C:\internetemp\balpep1.htm"</definedName>
    <definedName name="HTML_Title">"Balpep11"</definedName>
    <definedName name="Plan">#REF!</definedName>
    <definedName name="Planilha">#REF!</definedName>
    <definedName name="Planilha_1">(#REF!,#REF!)</definedName>
    <definedName name="Planilha_1ÁreaTotal" localSheetId="12">(#REF!,#REF!)</definedName>
    <definedName name="Planilha_1ÁreaTotal" localSheetId="13">(#REF!,#REF!)</definedName>
    <definedName name="Planilha_1ÁreaTotal" localSheetId="14">(#REF!,#REF!)</definedName>
    <definedName name="Planilha_1ÁreaTotal" localSheetId="4">(#REF!,#REF!)</definedName>
    <definedName name="Planilha_1ÁreaTotal" localSheetId="5">(#REF!,#REF!)</definedName>
    <definedName name="Planilha_1ÁreaTotal" localSheetId="6">(#REF!,#REF!)</definedName>
    <definedName name="Planilha_1ÁreaTotal" localSheetId="7">('Anexo 7 - RP Poder e Órgão'!#REF!,'Anexo 7 - RP Poder e Órgão'!$H$11:$L$20)</definedName>
    <definedName name="Planilha_1ÁreaTotal" localSheetId="8">(#REF!,#REF!)</definedName>
    <definedName name="Planilha_1ÁreaTotal" localSheetId="9">(#REF!,#REF!)</definedName>
    <definedName name="Planilha_1ÁreaTotal" localSheetId="10">(#REF!,#REF!)</definedName>
    <definedName name="Planilha_1ÁreaTotal">(#REF!,#REF!)</definedName>
    <definedName name="Planilha_1CabGráfico" localSheetId="12">#REF!</definedName>
    <definedName name="Planilha_1CabGráfico" localSheetId="13">#REF!</definedName>
    <definedName name="Planilha_1CabGráfico" localSheetId="14">#REF!</definedName>
    <definedName name="Planilha_1CabGráfico" localSheetId="4">#REF!</definedName>
    <definedName name="Planilha_1CabGráfico" localSheetId="5">#REF!</definedName>
    <definedName name="Planilha_1CabGráfico" localSheetId="6">#REF!</definedName>
    <definedName name="Planilha_1CabGráfico" localSheetId="7">'Anexo 7 - RP Poder e Órgão'!#REF!</definedName>
    <definedName name="Planilha_1CabGráfico" localSheetId="8">#REF!</definedName>
    <definedName name="Planilha_1CabGráfico" localSheetId="9">#REF!</definedName>
    <definedName name="Planilha_1CabGráfico" localSheetId="10">#REF!</definedName>
    <definedName name="Planilha_1CabGráfico">#REF!</definedName>
    <definedName name="Planilha_1TítCols" localSheetId="12">(#REF!,#REF!)</definedName>
    <definedName name="Planilha_1TítCols" localSheetId="13">(#REF!,#REF!)</definedName>
    <definedName name="Planilha_1TítCols" localSheetId="14">(#REF!,#REF!)</definedName>
    <definedName name="Planilha_1TítCols" localSheetId="4">(#REF!,#REF!)</definedName>
    <definedName name="Planilha_1TítCols" localSheetId="5">(#REF!,#REF!)</definedName>
    <definedName name="Planilha_1TítCols" localSheetId="6">(#REF!,#REF!)</definedName>
    <definedName name="Planilha_1TítCols" localSheetId="7">('Anexo 7 - RP Poder e Órgão'!#REF!,'Anexo 7 - RP Poder e Órgão'!#REF!)</definedName>
    <definedName name="Planilha_1TítCols" localSheetId="8">(#REF!,#REF!)</definedName>
    <definedName name="Planilha_1TítCols" localSheetId="9">(#REF!,#REF!)</definedName>
    <definedName name="Planilha_1TítCols" localSheetId="10">(#REF!,#REF!)</definedName>
    <definedName name="Planilha_1TítCols">(#REF!,#REF!)</definedName>
    <definedName name="Planilha_1TítLins" localSheetId="12">#REF!</definedName>
    <definedName name="Planilha_1TítLins" localSheetId="13">#REF!</definedName>
    <definedName name="Planilha_1TítLins" localSheetId="14">#REF!</definedName>
    <definedName name="Planilha_1TítLins" localSheetId="4">#REF!</definedName>
    <definedName name="Planilha_1TítLins" localSheetId="5">#REF!</definedName>
    <definedName name="Planilha_1TítLins" localSheetId="6">#REF!</definedName>
    <definedName name="Planilha_1TítLins" localSheetId="7">'Anexo 7 - RP Poder e Órgão'!#REF!</definedName>
    <definedName name="Planilha_1TítLins" localSheetId="8">#REF!</definedName>
    <definedName name="Planilha_1TítLins" localSheetId="9">#REF!</definedName>
    <definedName name="Planilha_1TítLins" localSheetId="10">#REF!</definedName>
    <definedName name="Planilha_1TítLins">#REF!</definedName>
    <definedName name="Planilha_2ÁreaTotal" localSheetId="12">(#REF!,#REF!)</definedName>
    <definedName name="Planilha_2ÁreaTotal" localSheetId="13">(#REF!,#REF!)</definedName>
    <definedName name="Planilha_2ÁreaTotal" localSheetId="14">(#REF!,#REF!)</definedName>
    <definedName name="Planilha_2ÁreaTotal" localSheetId="5">(#REF!,#REF!)</definedName>
    <definedName name="Planilha_2ÁreaTotal" localSheetId="6">(#REF!,#REF!)</definedName>
    <definedName name="Planilha_2ÁreaTotal" localSheetId="7">(#REF!,#REF!)</definedName>
    <definedName name="Planilha_2ÁreaTotal" localSheetId="8">(#REF!,#REF!)</definedName>
    <definedName name="Planilha_2ÁreaTotal" localSheetId="9">(#REF!,#REF!)</definedName>
    <definedName name="Planilha_2ÁreaTotal">(#REF!,#REF!)</definedName>
    <definedName name="Planilha_2CabGráfico" localSheetId="13">#REF!</definedName>
    <definedName name="Planilha_2CabGráfico" localSheetId="14">#REF!</definedName>
    <definedName name="Planilha_2CabGráfico" localSheetId="5">#REF!</definedName>
    <definedName name="Planilha_2CabGráfico" localSheetId="6">#REF!</definedName>
    <definedName name="Planilha_2CabGráfico" localSheetId="7">#REF!</definedName>
    <definedName name="Planilha_2CabGráfico" localSheetId="8">#REF!</definedName>
    <definedName name="Planilha_2CabGráfico" localSheetId="9">#REF!</definedName>
    <definedName name="Planilha_2CabGráfico">#REF!</definedName>
    <definedName name="Planilha_2TítCols" localSheetId="12">(#REF!,#REF!)</definedName>
    <definedName name="Planilha_2TítCols" localSheetId="13">(#REF!,#REF!)</definedName>
    <definedName name="Planilha_2TítCols" localSheetId="14">(#REF!,#REF!)</definedName>
    <definedName name="Planilha_2TítCols" localSheetId="5">(#REF!,#REF!)</definedName>
    <definedName name="Planilha_2TítCols" localSheetId="6">(#REF!,#REF!)</definedName>
    <definedName name="Planilha_2TítCols" localSheetId="7">(#REF!,#REF!)</definedName>
    <definedName name="Planilha_2TítCols" localSheetId="8">(#REF!,#REF!)</definedName>
    <definedName name="Planilha_2TítCols" localSheetId="9">(#REF!,#REF!)</definedName>
    <definedName name="Planilha_2TítCols">(#REF!,#REF!)</definedName>
    <definedName name="Planilha_2TítLins" localSheetId="13">#REF!</definedName>
    <definedName name="Planilha_2TítLins" localSheetId="14">#REF!</definedName>
    <definedName name="Planilha_2TítLins" localSheetId="5">#REF!</definedName>
    <definedName name="Planilha_2TítLins" localSheetId="6">#REF!</definedName>
    <definedName name="Planilha_2TítLins" localSheetId="7">#REF!</definedName>
    <definedName name="Planilha_2TítLins" localSheetId="8">#REF!</definedName>
    <definedName name="Planilha_2TítLins" localSheetId="9">#REF!</definedName>
    <definedName name="Planilha_2TítLins">#REF!</definedName>
    <definedName name="Planilha_3ÁreaTotal" localSheetId="12">(#REF!,#REF!)</definedName>
    <definedName name="Planilha_3ÁreaTotal" localSheetId="13">(#REF!,#REF!)</definedName>
    <definedName name="Planilha_3ÁreaTotal" localSheetId="14">(#REF!,#REF!)</definedName>
    <definedName name="Planilha_3ÁreaTotal" localSheetId="5">(#REF!,#REF!)</definedName>
    <definedName name="Planilha_3ÁreaTotal" localSheetId="6">(#REF!,#REF!)</definedName>
    <definedName name="Planilha_3ÁreaTotal" localSheetId="7">(#REF!,#REF!)</definedName>
    <definedName name="Planilha_3ÁreaTotal" localSheetId="8">(#REF!,#REF!)</definedName>
    <definedName name="Planilha_3ÁreaTotal" localSheetId="9">(#REF!,#REF!)</definedName>
    <definedName name="Planilha_3ÁreaTotal">(#REF!,#REF!)</definedName>
    <definedName name="Planilha_3CabGráfico" localSheetId="13">#REF!</definedName>
    <definedName name="Planilha_3CabGráfico" localSheetId="14">#REF!</definedName>
    <definedName name="Planilha_3CabGráfico" localSheetId="5">#REF!</definedName>
    <definedName name="Planilha_3CabGráfico" localSheetId="6">#REF!</definedName>
    <definedName name="Planilha_3CabGráfico" localSheetId="7">#REF!</definedName>
    <definedName name="Planilha_3CabGráfico" localSheetId="8">#REF!</definedName>
    <definedName name="Planilha_3CabGráfico" localSheetId="9">#REF!</definedName>
    <definedName name="Planilha_3CabGráfico">#REF!</definedName>
    <definedName name="Planilha_3TítCols" localSheetId="12">(#REF!,#REF!)</definedName>
    <definedName name="Planilha_3TítCols" localSheetId="13">(#REF!,#REF!)</definedName>
    <definedName name="Planilha_3TítCols" localSheetId="14">(#REF!,#REF!)</definedName>
    <definedName name="Planilha_3TítCols" localSheetId="5">(#REF!,#REF!)</definedName>
    <definedName name="Planilha_3TítCols" localSheetId="6">(#REF!,#REF!)</definedName>
    <definedName name="Planilha_3TítCols" localSheetId="7">(#REF!,#REF!)</definedName>
    <definedName name="Planilha_3TítCols" localSheetId="8">(#REF!,#REF!)</definedName>
    <definedName name="Planilha_3TítCols" localSheetId="9">(#REF!,#REF!)</definedName>
    <definedName name="Planilha_3TítCols">(#REF!,#REF!)</definedName>
    <definedName name="Planilha_3TítLins" localSheetId="13">#REF!</definedName>
    <definedName name="Planilha_3TítLins" localSheetId="14">#REF!</definedName>
    <definedName name="Planilha_3TítLins" localSheetId="5">#REF!</definedName>
    <definedName name="Planilha_3TítLins" localSheetId="6">#REF!</definedName>
    <definedName name="Planilha_3TítLins" localSheetId="7">#REF!</definedName>
    <definedName name="Planilha_3TítLins" localSheetId="8">#REF!</definedName>
    <definedName name="Planilha_3TítLins" localSheetId="9">#REF!</definedName>
    <definedName name="Planilha_3TítLins">#REF!</definedName>
    <definedName name="Planilha_4ÁreaTotal" localSheetId="12">(#REF!,#REF!)</definedName>
    <definedName name="Planilha_4ÁreaTotal" localSheetId="13">(#REF!,#REF!)</definedName>
    <definedName name="Planilha_4ÁreaTotal" localSheetId="14">(#REF!,#REF!)</definedName>
    <definedName name="Planilha_4ÁreaTotal" localSheetId="5">(#REF!,#REF!)</definedName>
    <definedName name="Planilha_4ÁreaTotal" localSheetId="6">(#REF!,#REF!)</definedName>
    <definedName name="Planilha_4ÁreaTotal" localSheetId="7">(#REF!,#REF!)</definedName>
    <definedName name="Planilha_4ÁreaTotal" localSheetId="8">(#REF!,#REF!)</definedName>
    <definedName name="Planilha_4ÁreaTotal" localSheetId="9">(#REF!,#REF!)</definedName>
    <definedName name="Planilha_4ÁreaTotal">(#REF!,#REF!)</definedName>
    <definedName name="Planilha_4TítCols" localSheetId="12">(#REF!,#REF!)</definedName>
    <definedName name="Planilha_4TítCols" localSheetId="13">(#REF!,#REF!)</definedName>
    <definedName name="Planilha_4TítCols" localSheetId="14">(#REF!,#REF!)</definedName>
    <definedName name="Planilha_4TítCols" localSheetId="5">(#REF!,#REF!)</definedName>
    <definedName name="Planilha_4TítCols" localSheetId="6">(#REF!,#REF!)</definedName>
    <definedName name="Planilha_4TítCols" localSheetId="7">(#REF!,#REF!)</definedName>
    <definedName name="Planilha_4TítCols" localSheetId="8">(#REF!,#REF!)</definedName>
    <definedName name="Planilha_4TítCols" localSheetId="9">(#REF!,#REF!)</definedName>
    <definedName name="Planilha_4TítCols">(#REF!,#REF!)</definedName>
    <definedName name="Planilha_Educação" localSheetId="12">(#REF!,#REF!)</definedName>
    <definedName name="Planilha_Educação">(#REF!,#REF!)</definedName>
    <definedName name="Planilha1">(#REF!,#REF!)</definedName>
    <definedName name="Planilhas">#REF!</definedName>
    <definedName name="Print_Area" localSheetId="1">'Anexo 1 - Balanço Orçamentário'!$A$1:$L$201</definedName>
    <definedName name="Print_Area" localSheetId="11">'Anexo 10 - Projeção RPPS'!$A$1:$J$92</definedName>
    <definedName name="Print_Area" localSheetId="12">'Anexo 11 - Alienação Ativos'!$A$1:$H$32</definedName>
    <definedName name="Print_Area" localSheetId="13">'Anexo 12 - Saúde'!$A$1:$H$128</definedName>
    <definedName name="Print_Area" localSheetId="14">'Anexo 12 - Saúde (Consorciado)'!$A$1:$H$38</definedName>
    <definedName name="Print_Area" localSheetId="15">'Anexo 13 - Despesas PPP'!$A$1:$L$33</definedName>
    <definedName name="Print_Area" localSheetId="16">'Anexo 14 - Simplificado'!$A$1:$E$92</definedName>
    <definedName name="Print_Area" localSheetId="2">'Anexo 2 - Função e Subfunção'!$A$1:$L$181</definedName>
    <definedName name="Print_Area" localSheetId="3">'Anexo 3 - RCL'!$A$1:$O$31</definedName>
    <definedName name="Print_Area" localSheetId="4">'Anexo 4 - RPPS'!$A$1:$K$153</definedName>
    <definedName name="Print_Area" localSheetId="5">'Anexo 5 - Resultado Nominal'!$A$1:$G$32</definedName>
    <definedName name="Print_Area" localSheetId="6">'Anexo 6 - Primário Municípios'!$A$1:$H$73</definedName>
    <definedName name="Print_Area" localSheetId="7">'Anexo 7 - RP Poder e Órgão'!$A$1:$M$21</definedName>
    <definedName name="Print_Area" localSheetId="8">'Anexo 8 - MDE'!$A$1:$H$168</definedName>
    <definedName name="Print_Area" localSheetId="9">'Anexo 8 - MDE (Consorciados)'!$A$1:$G$37</definedName>
    <definedName name="Print_Area" localSheetId="10">'Anexo 9 - Op Crédito D Capital'!$A$1:$J$29</definedName>
    <definedName name="Print_Area" localSheetId="0">'Informações Iniciais'!$A$1:$B$22</definedName>
    <definedName name="rgps">#REF!</definedName>
    <definedName name="RGPS1">#REF!</definedName>
    <definedName name="RGPS2">(#REF!,#REF!)</definedName>
    <definedName name="Tabela_1___Déficit_da_Previdência_Social__RGPS" localSheetId="6">#REF!</definedName>
    <definedName name="Tabela_10___Resultado_Primário_do_Governo_Central_em_1999" localSheetId="6">#REF!</definedName>
    <definedName name="Tabela_2___Contribuições_Previdenciárias" localSheetId="6">#REF!</definedName>
    <definedName name="Tabela_3___Benefícios__previsto_x_realizado" localSheetId="6">#REF!</definedName>
    <definedName name="Tabela_4___Receitas_Administradas_pela_SRF__previsto_x_realizado" localSheetId="6">#REF!</definedName>
    <definedName name="Tabela_5___Receitas_Administradas_em_Agosto" localSheetId="6">#REF!</definedName>
    <definedName name="Tabela_6___Receitas_Diretamente_Arrecadadas" localSheetId="6">#REF!</definedName>
    <definedName name="Tabela_7___Déficit_da_Previdência_Social_em_1999" localSheetId="6">#REF!</definedName>
    <definedName name="Tabela_8___Receitas_Administradas__revisão_da_previsão" localSheetId="6">#REF!</definedName>
    <definedName name="Tabela_9___Resultado_Primário_de_1999" localSheetId="6">#REF!</definedName>
    <definedName name="xxx">(#REF!,#REF!)</definedName>
  </definedNames>
  <calcPr calcId="124519"/>
</workbook>
</file>

<file path=xl/calcChain.xml><?xml version="1.0" encoding="utf-8"?>
<calcChain xmlns="http://schemas.openxmlformats.org/spreadsheetml/2006/main">
  <c r="C45" i="17"/>
  <c r="A3" i="2"/>
  <c r="A7"/>
  <c r="B15"/>
  <c r="D15"/>
  <c r="F15"/>
  <c r="I15"/>
  <c r="H16"/>
  <c r="K16"/>
  <c r="L16"/>
  <c r="H17"/>
  <c r="K17"/>
  <c r="L17"/>
  <c r="H18"/>
  <c r="K18"/>
  <c r="L18"/>
  <c r="B19"/>
  <c r="D19"/>
  <c r="L19"/>
  <c r="F19"/>
  <c r="I19"/>
  <c r="K19"/>
  <c r="H20"/>
  <c r="K20"/>
  <c r="L20"/>
  <c r="H21"/>
  <c r="K21"/>
  <c r="L21"/>
  <c r="H22"/>
  <c r="K22"/>
  <c r="L22"/>
  <c r="B23"/>
  <c r="D23"/>
  <c r="F23"/>
  <c r="H23"/>
  <c r="I23"/>
  <c r="K23"/>
  <c r="H24"/>
  <c r="K24"/>
  <c r="L24"/>
  <c r="H25"/>
  <c r="K25"/>
  <c r="L25"/>
  <c r="H26"/>
  <c r="K26"/>
  <c r="L26"/>
  <c r="H27"/>
  <c r="K27"/>
  <c r="L27"/>
  <c r="H28"/>
  <c r="K28"/>
  <c r="L28"/>
  <c r="H29"/>
  <c r="K29"/>
  <c r="L29"/>
  <c r="H30"/>
  <c r="K30"/>
  <c r="L30"/>
  <c r="B31"/>
  <c r="D31"/>
  <c r="K31"/>
  <c r="F31"/>
  <c r="I31"/>
  <c r="H32"/>
  <c r="K32"/>
  <c r="L32"/>
  <c r="H33"/>
  <c r="K33"/>
  <c r="L33"/>
  <c r="H34"/>
  <c r="K34"/>
  <c r="L34"/>
  <c r="B35"/>
  <c r="D35"/>
  <c r="L35"/>
  <c r="F35"/>
  <c r="I35"/>
  <c r="K35"/>
  <c r="H36"/>
  <c r="K36"/>
  <c r="L36"/>
  <c r="H37"/>
  <c r="K37"/>
  <c r="L37"/>
  <c r="H38"/>
  <c r="K38"/>
  <c r="L38"/>
  <c r="H39"/>
  <c r="K39"/>
  <c r="L39"/>
  <c r="H40"/>
  <c r="K40"/>
  <c r="L40"/>
  <c r="B41"/>
  <c r="D41"/>
  <c r="K41"/>
  <c r="F41"/>
  <c r="I41"/>
  <c r="H42"/>
  <c r="K42"/>
  <c r="L42"/>
  <c r="H43"/>
  <c r="K43"/>
  <c r="L43"/>
  <c r="H44"/>
  <c r="K44"/>
  <c r="L44"/>
  <c r="H45"/>
  <c r="K45"/>
  <c r="L45"/>
  <c r="H46"/>
  <c r="K46"/>
  <c r="L46"/>
  <c r="H47"/>
  <c r="K47"/>
  <c r="L47"/>
  <c r="B48"/>
  <c r="D48"/>
  <c r="H48"/>
  <c r="F48"/>
  <c r="I48"/>
  <c r="H49"/>
  <c r="K49"/>
  <c r="L49"/>
  <c r="H50"/>
  <c r="K50"/>
  <c r="L50"/>
  <c r="H51"/>
  <c r="K51"/>
  <c r="L51"/>
  <c r="H52"/>
  <c r="K52"/>
  <c r="L52"/>
  <c r="H53"/>
  <c r="K53"/>
  <c r="L53"/>
  <c r="B54"/>
  <c r="I54"/>
  <c r="B55"/>
  <c r="D55"/>
  <c r="H55"/>
  <c r="F55"/>
  <c r="I55"/>
  <c r="K55"/>
  <c r="H56"/>
  <c r="K56"/>
  <c r="L56"/>
  <c r="H57"/>
  <c r="K57"/>
  <c r="L57"/>
  <c r="B58"/>
  <c r="D58"/>
  <c r="F58"/>
  <c r="H58"/>
  <c r="I58"/>
  <c r="K58"/>
  <c r="L58"/>
  <c r="H59"/>
  <c r="K59"/>
  <c r="L59"/>
  <c r="H60"/>
  <c r="K60"/>
  <c r="L60"/>
  <c r="H61"/>
  <c r="K61"/>
  <c r="L61"/>
  <c r="B62"/>
  <c r="D62"/>
  <c r="L62"/>
  <c r="F62"/>
  <c r="H62"/>
  <c r="I62"/>
  <c r="K62"/>
  <c r="H63"/>
  <c r="K63"/>
  <c r="L63"/>
  <c r="H64"/>
  <c r="K64"/>
  <c r="L64"/>
  <c r="H65"/>
  <c r="K65"/>
  <c r="L65"/>
  <c r="H66"/>
  <c r="K66"/>
  <c r="L66"/>
  <c r="H67"/>
  <c r="K67"/>
  <c r="L67"/>
  <c r="H68"/>
  <c r="K68"/>
  <c r="L68"/>
  <c r="H69"/>
  <c r="K69"/>
  <c r="L69"/>
  <c r="B70"/>
  <c r="D70"/>
  <c r="F70"/>
  <c r="H70"/>
  <c r="I70"/>
  <c r="K70"/>
  <c r="L70"/>
  <c r="H71"/>
  <c r="K71"/>
  <c r="L71"/>
  <c r="H72"/>
  <c r="K72"/>
  <c r="L72"/>
  <c r="H73"/>
  <c r="K73"/>
  <c r="L73"/>
  <c r="H74"/>
  <c r="K74"/>
  <c r="L74"/>
  <c r="H75"/>
  <c r="K75"/>
  <c r="L75"/>
  <c r="I78"/>
  <c r="B79"/>
  <c r="D79"/>
  <c r="F79"/>
  <c r="H79"/>
  <c r="I79"/>
  <c r="K79"/>
  <c r="H80"/>
  <c r="K80"/>
  <c r="L80"/>
  <c r="H81"/>
  <c r="K81"/>
  <c r="L81"/>
  <c r="B82"/>
  <c r="B78"/>
  <c r="D82"/>
  <c r="H82"/>
  <c r="F82"/>
  <c r="F78"/>
  <c r="I82"/>
  <c r="L82"/>
  <c r="K82"/>
  <c r="H83"/>
  <c r="K83"/>
  <c r="L83"/>
  <c r="H84"/>
  <c r="K84"/>
  <c r="L84"/>
  <c r="B98"/>
  <c r="C98"/>
  <c r="D98"/>
  <c r="E98"/>
  <c r="G98"/>
  <c r="J98"/>
  <c r="K98"/>
  <c r="K97"/>
  <c r="F99"/>
  <c r="I99"/>
  <c r="F100"/>
  <c r="I100"/>
  <c r="F101"/>
  <c r="I101"/>
  <c r="B102"/>
  <c r="C102"/>
  <c r="D102"/>
  <c r="E102"/>
  <c r="G102"/>
  <c r="H102"/>
  <c r="H97"/>
  <c r="H108"/>
  <c r="H116"/>
  <c r="J102"/>
  <c r="J97"/>
  <c r="K102"/>
  <c r="F103"/>
  <c r="I103"/>
  <c r="F104"/>
  <c r="I104"/>
  <c r="F105"/>
  <c r="I105"/>
  <c r="F106"/>
  <c r="I106"/>
  <c r="C107"/>
  <c r="E107"/>
  <c r="K107"/>
  <c r="K108"/>
  <c r="K116"/>
  <c r="G109"/>
  <c r="K109"/>
  <c r="B110"/>
  <c r="B109"/>
  <c r="C110"/>
  <c r="C109"/>
  <c r="D110"/>
  <c r="E110"/>
  <c r="E109"/>
  <c r="G110"/>
  <c r="H110"/>
  <c r="J110"/>
  <c r="J109"/>
  <c r="K110"/>
  <c r="F111"/>
  <c r="I111"/>
  <c r="I110"/>
  <c r="F112"/>
  <c r="F110"/>
  <c r="F109"/>
  <c r="I112"/>
  <c r="B113"/>
  <c r="C113"/>
  <c r="F113"/>
  <c r="D113"/>
  <c r="D109"/>
  <c r="E113"/>
  <c r="G113"/>
  <c r="H113"/>
  <c r="H109"/>
  <c r="I113"/>
  <c r="J113"/>
  <c r="K113"/>
  <c r="F114"/>
  <c r="I114"/>
  <c r="F115"/>
  <c r="I115"/>
  <c r="F119"/>
  <c r="I119"/>
  <c r="B128"/>
  <c r="D128"/>
  <c r="F128"/>
  <c r="H128"/>
  <c r="I128"/>
  <c r="K128"/>
  <c r="H129"/>
  <c r="K129"/>
  <c r="L129"/>
  <c r="H130"/>
  <c r="K130"/>
  <c r="L130"/>
  <c r="H131"/>
  <c r="K131"/>
  <c r="L131"/>
  <c r="B132"/>
  <c r="D132"/>
  <c r="L132"/>
  <c r="F132"/>
  <c r="H132"/>
  <c r="I132"/>
  <c r="K132"/>
  <c r="H133"/>
  <c r="K133"/>
  <c r="L133"/>
  <c r="H134"/>
  <c r="K134"/>
  <c r="L134"/>
  <c r="H135"/>
  <c r="K135"/>
  <c r="L135"/>
  <c r="B136"/>
  <c r="D136"/>
  <c r="F136"/>
  <c r="I136"/>
  <c r="K136"/>
  <c r="H137"/>
  <c r="K137"/>
  <c r="L137"/>
  <c r="H138"/>
  <c r="K138"/>
  <c r="L138"/>
  <c r="H139"/>
  <c r="K139"/>
  <c r="L139"/>
  <c r="H140"/>
  <c r="K140"/>
  <c r="L140"/>
  <c r="H141"/>
  <c r="K141"/>
  <c r="L141"/>
  <c r="H142"/>
  <c r="K142"/>
  <c r="L142"/>
  <c r="H143"/>
  <c r="K143"/>
  <c r="L143"/>
  <c r="B144"/>
  <c r="D144"/>
  <c r="L144"/>
  <c r="F144"/>
  <c r="I144"/>
  <c r="K144"/>
  <c r="H145"/>
  <c r="K145"/>
  <c r="L145"/>
  <c r="H146"/>
  <c r="K146"/>
  <c r="L146"/>
  <c r="H147"/>
  <c r="K147"/>
  <c r="L147"/>
  <c r="B148"/>
  <c r="D148"/>
  <c r="F148"/>
  <c r="I148"/>
  <c r="K148"/>
  <c r="H149"/>
  <c r="K149"/>
  <c r="L149"/>
  <c r="H150"/>
  <c r="K150"/>
  <c r="L150"/>
  <c r="H151"/>
  <c r="K151"/>
  <c r="L151"/>
  <c r="H152"/>
  <c r="K152"/>
  <c r="L152"/>
  <c r="H153"/>
  <c r="K153"/>
  <c r="L153"/>
  <c r="B154"/>
  <c r="D154"/>
  <c r="L154"/>
  <c r="F154"/>
  <c r="I154"/>
  <c r="K154"/>
  <c r="H155"/>
  <c r="K155"/>
  <c r="L155"/>
  <c r="H156"/>
  <c r="K156"/>
  <c r="L156"/>
  <c r="H157"/>
  <c r="K157"/>
  <c r="L157"/>
  <c r="H158"/>
  <c r="K158"/>
  <c r="L158"/>
  <c r="H159"/>
  <c r="K159"/>
  <c r="L159"/>
  <c r="H160"/>
  <c r="K160"/>
  <c r="L160"/>
  <c r="B161"/>
  <c r="B127"/>
  <c r="D161"/>
  <c r="F161"/>
  <c r="F127"/>
  <c r="F126"/>
  <c r="F76"/>
  <c r="H161"/>
  <c r="I161"/>
  <c r="K161"/>
  <c r="H162"/>
  <c r="K162"/>
  <c r="L162"/>
  <c r="H163"/>
  <c r="K163"/>
  <c r="L163"/>
  <c r="H164"/>
  <c r="K164"/>
  <c r="L164"/>
  <c r="H165"/>
  <c r="K165"/>
  <c r="L165"/>
  <c r="H166"/>
  <c r="K166"/>
  <c r="L166"/>
  <c r="B168"/>
  <c r="D168"/>
  <c r="F168"/>
  <c r="H168"/>
  <c r="I168"/>
  <c r="K168"/>
  <c r="H169"/>
  <c r="K169"/>
  <c r="L169"/>
  <c r="H170"/>
  <c r="K170"/>
  <c r="L170"/>
  <c r="B171"/>
  <c r="D171"/>
  <c r="H171"/>
  <c r="F171"/>
  <c r="F167"/>
  <c r="I171"/>
  <c r="L171"/>
  <c r="K171"/>
  <c r="H172"/>
  <c r="K172"/>
  <c r="L172"/>
  <c r="H173"/>
  <c r="K173"/>
  <c r="L173"/>
  <c r="H174"/>
  <c r="K174"/>
  <c r="L174"/>
  <c r="B175"/>
  <c r="D175"/>
  <c r="H175"/>
  <c r="F175"/>
  <c r="I175"/>
  <c r="K175"/>
  <c r="H176"/>
  <c r="K176"/>
  <c r="L176"/>
  <c r="H177"/>
  <c r="K177"/>
  <c r="L177"/>
  <c r="H178"/>
  <c r="K178"/>
  <c r="L178"/>
  <c r="H179"/>
  <c r="K179"/>
  <c r="L179"/>
  <c r="H180"/>
  <c r="K180"/>
  <c r="L180"/>
  <c r="H181"/>
  <c r="K181"/>
  <c r="L181"/>
  <c r="H182"/>
  <c r="K182"/>
  <c r="L182"/>
  <c r="B183"/>
  <c r="D183"/>
  <c r="H183"/>
  <c r="F183"/>
  <c r="I183"/>
  <c r="K183"/>
  <c r="L183"/>
  <c r="H184"/>
  <c r="K184"/>
  <c r="L184"/>
  <c r="H185"/>
  <c r="K185"/>
  <c r="L185"/>
  <c r="H186"/>
  <c r="K186"/>
  <c r="L186"/>
  <c r="H187"/>
  <c r="K187"/>
  <c r="L187"/>
  <c r="H188"/>
  <c r="K188"/>
  <c r="L188"/>
  <c r="D193"/>
  <c r="D107"/>
  <c r="E193"/>
  <c r="F193"/>
  <c r="F107"/>
  <c r="B194"/>
  <c r="C194"/>
  <c r="C193"/>
  <c r="D194"/>
  <c r="E194"/>
  <c r="F194"/>
  <c r="G194"/>
  <c r="G193"/>
  <c r="G107"/>
  <c r="H194"/>
  <c r="H193"/>
  <c r="H107"/>
  <c r="J194"/>
  <c r="J193"/>
  <c r="J107"/>
  <c r="K194"/>
  <c r="K193"/>
  <c r="F195"/>
  <c r="I195"/>
  <c r="F196"/>
  <c r="I196"/>
  <c r="F197"/>
  <c r="I197"/>
  <c r="B198"/>
  <c r="B193"/>
  <c r="B107"/>
  <c r="C198"/>
  <c r="D198"/>
  <c r="E198"/>
  <c r="F198"/>
  <c r="G198"/>
  <c r="H198"/>
  <c r="J198"/>
  <c r="K198"/>
  <c r="F199"/>
  <c r="I199"/>
  <c r="F200"/>
  <c r="I200"/>
  <c r="F201"/>
  <c r="I201"/>
  <c r="A3" i="12"/>
  <c r="A7"/>
  <c r="H13"/>
  <c r="H14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A3" i="13"/>
  <c r="A7"/>
  <c r="B12"/>
  <c r="H12"/>
  <c r="C12"/>
  <c r="H13"/>
  <c r="H14"/>
  <c r="B20"/>
  <c r="D20"/>
  <c r="F20"/>
  <c r="B21"/>
  <c r="H21"/>
  <c r="C21"/>
  <c r="D21"/>
  <c r="E21"/>
  <c r="F21"/>
  <c r="G21"/>
  <c r="H22"/>
  <c r="H23"/>
  <c r="H24"/>
  <c r="B25"/>
  <c r="C25"/>
  <c r="D25"/>
  <c r="E25"/>
  <c r="H25"/>
  <c r="F25"/>
  <c r="G25"/>
  <c r="H26"/>
  <c r="H27"/>
  <c r="B29"/>
  <c r="A3" i="14"/>
  <c r="A7"/>
  <c r="IT7" s="1"/>
  <c r="IT10"/>
  <c r="B13"/>
  <c r="C13"/>
  <c r="D13"/>
  <c r="F14"/>
  <c r="F15"/>
  <c r="F16"/>
  <c r="F17"/>
  <c r="F18"/>
  <c r="F19"/>
  <c r="F20"/>
  <c r="F21"/>
  <c r="C22"/>
  <c r="F23"/>
  <c r="F24"/>
  <c r="F25"/>
  <c r="F26"/>
  <c r="F27"/>
  <c r="B28"/>
  <c r="B22"/>
  <c r="B31"/>
  <c r="C28"/>
  <c r="D28"/>
  <c r="D22"/>
  <c r="F29"/>
  <c r="F30"/>
  <c r="F37"/>
  <c r="F38"/>
  <c r="F39"/>
  <c r="F40"/>
  <c r="F41"/>
  <c r="F42"/>
  <c r="F43"/>
  <c r="B44"/>
  <c r="D44"/>
  <c r="B49"/>
  <c r="C49"/>
  <c r="D49"/>
  <c r="D57"/>
  <c r="E64"/>
  <c r="F49"/>
  <c r="F57"/>
  <c r="G49"/>
  <c r="H49"/>
  <c r="E50"/>
  <c r="G50"/>
  <c r="E51"/>
  <c r="G51"/>
  <c r="E52"/>
  <c r="G52"/>
  <c r="B53"/>
  <c r="C53"/>
  <c r="D53"/>
  <c r="F53"/>
  <c r="H53"/>
  <c r="E54"/>
  <c r="G54"/>
  <c r="E55"/>
  <c r="G55"/>
  <c r="E56"/>
  <c r="G56"/>
  <c r="B64"/>
  <c r="B72"/>
  <c r="C64"/>
  <c r="D64"/>
  <c r="F64"/>
  <c r="F72"/>
  <c r="H64"/>
  <c r="H72"/>
  <c r="C72"/>
  <c r="D72"/>
  <c r="C86"/>
  <c r="D86"/>
  <c r="E86"/>
  <c r="F86"/>
  <c r="G86"/>
  <c r="C97"/>
  <c r="E97"/>
  <c r="G97"/>
  <c r="C108"/>
  <c r="E108"/>
  <c r="G108"/>
  <c r="B120"/>
  <c r="C120"/>
  <c r="D120"/>
  <c r="E113"/>
  <c r="F120"/>
  <c r="H120"/>
  <c r="A3" i="15"/>
  <c r="A7"/>
  <c r="B13"/>
  <c r="D13"/>
  <c r="F13"/>
  <c r="H13"/>
  <c r="E14"/>
  <c r="G14"/>
  <c r="E15"/>
  <c r="G15"/>
  <c r="E16"/>
  <c r="G16"/>
  <c r="B17"/>
  <c r="E17"/>
  <c r="D17"/>
  <c r="F17"/>
  <c r="H17"/>
  <c r="E18"/>
  <c r="G18"/>
  <c r="E19"/>
  <c r="G19"/>
  <c r="E20"/>
  <c r="G20"/>
  <c r="D21"/>
  <c r="F21"/>
  <c r="H21"/>
  <c r="I21"/>
  <c r="A22" s="1"/>
  <c r="D27"/>
  <c r="E27"/>
  <c r="E35"/>
  <c r="F27"/>
  <c r="F35"/>
  <c r="G27"/>
  <c r="H27"/>
  <c r="D35"/>
  <c r="D37"/>
  <c r="G35"/>
  <c r="H35"/>
  <c r="I35"/>
  <c r="A36" s="1"/>
  <c r="F37"/>
  <c r="H37"/>
  <c r="A3" i="16"/>
  <c r="A7"/>
  <c r="J10"/>
  <c r="B11" s="1"/>
  <c r="B12"/>
  <c r="E12"/>
  <c r="I12"/>
  <c r="B14"/>
  <c r="E14"/>
  <c r="M14"/>
  <c r="I14"/>
  <c r="B18"/>
  <c r="E18"/>
  <c r="M18"/>
  <c r="I18"/>
  <c r="C24"/>
  <c r="D22" s="1"/>
  <c r="E22" s="1"/>
  <c r="F22" s="1"/>
  <c r="G22" s="1"/>
  <c r="H22" s="1"/>
  <c r="I22" s="1"/>
  <c r="J22" s="1"/>
  <c r="K22" s="1"/>
  <c r="L22" s="1"/>
  <c r="B27"/>
  <c r="C27"/>
  <c r="D27"/>
  <c r="E27"/>
  <c r="F27"/>
  <c r="G27"/>
  <c r="H27"/>
  <c r="I27"/>
  <c r="J27"/>
  <c r="K27"/>
  <c r="L27"/>
  <c r="B30"/>
  <c r="C30"/>
  <c r="D30"/>
  <c r="E30"/>
  <c r="F30"/>
  <c r="G30"/>
  <c r="H30"/>
  <c r="I30"/>
  <c r="J30"/>
  <c r="K30"/>
  <c r="L30"/>
  <c r="B31"/>
  <c r="D31"/>
  <c r="E31"/>
  <c r="F31"/>
  <c r="G31"/>
  <c r="H31"/>
  <c r="I31"/>
  <c r="J31"/>
  <c r="K31"/>
  <c r="L31"/>
  <c r="A3" i="17"/>
  <c r="A6"/>
  <c r="B34"/>
  <c r="B38"/>
  <c r="D44"/>
  <c r="D45"/>
  <c r="B49"/>
  <c r="C49"/>
  <c r="D49"/>
  <c r="E49"/>
  <c r="B55"/>
  <c r="C55"/>
  <c r="D55"/>
  <c r="E55"/>
  <c r="B61"/>
  <c r="C61"/>
  <c r="D61"/>
  <c r="E61"/>
  <c r="B76"/>
  <c r="C76"/>
  <c r="D76"/>
  <c r="E76"/>
  <c r="B80"/>
  <c r="C80"/>
  <c r="D80"/>
  <c r="E80"/>
  <c r="A3" i="3"/>
  <c r="A7"/>
  <c r="B14"/>
  <c r="C14"/>
  <c r="D14"/>
  <c r="E14"/>
  <c r="G14"/>
  <c r="H14"/>
  <c r="I14"/>
  <c r="K14"/>
  <c r="J14"/>
  <c r="L14"/>
  <c r="G15"/>
  <c r="K15"/>
  <c r="G16"/>
  <c r="J16"/>
  <c r="K16"/>
  <c r="G17"/>
  <c r="J17"/>
  <c r="K17"/>
  <c r="B18"/>
  <c r="C18"/>
  <c r="D18"/>
  <c r="E18"/>
  <c r="G18"/>
  <c r="H18"/>
  <c r="I18"/>
  <c r="J18"/>
  <c r="K18"/>
  <c r="L18"/>
  <c r="G19"/>
  <c r="J19"/>
  <c r="K19"/>
  <c r="G20"/>
  <c r="J20"/>
  <c r="K20"/>
  <c r="G21"/>
  <c r="J21"/>
  <c r="K21"/>
  <c r="B22"/>
  <c r="C22"/>
  <c r="G22"/>
  <c r="D22"/>
  <c r="E22"/>
  <c r="H22"/>
  <c r="I22"/>
  <c r="J22"/>
  <c r="L22"/>
  <c r="G23"/>
  <c r="J23"/>
  <c r="K23"/>
  <c r="G24"/>
  <c r="J24"/>
  <c r="K24"/>
  <c r="G25"/>
  <c r="J25"/>
  <c r="K25"/>
  <c r="B26"/>
  <c r="C26"/>
  <c r="D26"/>
  <c r="E26"/>
  <c r="H26"/>
  <c r="I26"/>
  <c r="K26"/>
  <c r="J26"/>
  <c r="L26"/>
  <c r="G27"/>
  <c r="J27"/>
  <c r="K27"/>
  <c r="G28"/>
  <c r="J28"/>
  <c r="K28"/>
  <c r="G29"/>
  <c r="J29"/>
  <c r="K29"/>
  <c r="G30"/>
  <c r="J30"/>
  <c r="K30"/>
  <c r="G31"/>
  <c r="J31"/>
  <c r="K31"/>
  <c r="G32"/>
  <c r="J32"/>
  <c r="K32"/>
  <c r="G33"/>
  <c r="J33"/>
  <c r="K33"/>
  <c r="G34"/>
  <c r="J34"/>
  <c r="K34"/>
  <c r="G35"/>
  <c r="J35"/>
  <c r="K35"/>
  <c r="G36"/>
  <c r="J36"/>
  <c r="K36"/>
  <c r="G37"/>
  <c r="J37"/>
  <c r="K37"/>
  <c r="G38"/>
  <c r="J38"/>
  <c r="K38"/>
  <c r="B39"/>
  <c r="C39"/>
  <c r="D39"/>
  <c r="E39"/>
  <c r="G39"/>
  <c r="H39"/>
  <c r="I39"/>
  <c r="K39"/>
  <c r="J39"/>
  <c r="L39"/>
  <c r="G40"/>
  <c r="J40"/>
  <c r="K40"/>
  <c r="G41"/>
  <c r="J41"/>
  <c r="K41"/>
  <c r="G42"/>
  <c r="J42"/>
  <c r="K42"/>
  <c r="G43"/>
  <c r="J43"/>
  <c r="K43"/>
  <c r="B44"/>
  <c r="C44"/>
  <c r="D44"/>
  <c r="E44"/>
  <c r="G44"/>
  <c r="H44"/>
  <c r="I44"/>
  <c r="J44"/>
  <c r="K44"/>
  <c r="L44"/>
  <c r="G45"/>
  <c r="J45"/>
  <c r="K45"/>
  <c r="G46"/>
  <c r="J46"/>
  <c r="K46"/>
  <c r="G47"/>
  <c r="J47"/>
  <c r="K47"/>
  <c r="G48"/>
  <c r="J48"/>
  <c r="K48"/>
  <c r="B49"/>
  <c r="C49"/>
  <c r="G49"/>
  <c r="D49"/>
  <c r="E49"/>
  <c r="H49"/>
  <c r="I49"/>
  <c r="J49"/>
  <c r="L49"/>
  <c r="G50"/>
  <c r="J50"/>
  <c r="K50"/>
  <c r="G51"/>
  <c r="J51"/>
  <c r="K51"/>
  <c r="G52"/>
  <c r="J52"/>
  <c r="K52"/>
  <c r="B53"/>
  <c r="C53"/>
  <c r="D53"/>
  <c r="E53"/>
  <c r="G53"/>
  <c r="H53"/>
  <c r="I53"/>
  <c r="K53"/>
  <c r="J53"/>
  <c r="L53"/>
  <c r="G54"/>
  <c r="J54"/>
  <c r="K54"/>
  <c r="G55"/>
  <c r="J55"/>
  <c r="K55"/>
  <c r="G56"/>
  <c r="J56"/>
  <c r="K56"/>
  <c r="G57"/>
  <c r="J57"/>
  <c r="K57"/>
  <c r="G58"/>
  <c r="J58"/>
  <c r="K58"/>
  <c r="B59"/>
  <c r="C59"/>
  <c r="D59"/>
  <c r="E59"/>
  <c r="G59"/>
  <c r="H59"/>
  <c r="I59"/>
  <c r="K59"/>
  <c r="J59"/>
  <c r="L59"/>
  <c r="G60"/>
  <c r="J60"/>
  <c r="K60"/>
  <c r="G61"/>
  <c r="J61"/>
  <c r="K61"/>
  <c r="G62"/>
  <c r="J62"/>
  <c r="K62"/>
  <c r="G63"/>
  <c r="J63"/>
  <c r="K63"/>
  <c r="G64"/>
  <c r="J64"/>
  <c r="K64"/>
  <c r="B65"/>
  <c r="C65"/>
  <c r="G65"/>
  <c r="D65"/>
  <c r="E65"/>
  <c r="H65"/>
  <c r="I65"/>
  <c r="J65"/>
  <c r="L65"/>
  <c r="G66"/>
  <c r="J66"/>
  <c r="K66"/>
  <c r="G67"/>
  <c r="J67"/>
  <c r="K67"/>
  <c r="G68"/>
  <c r="J68"/>
  <c r="K68"/>
  <c r="G69"/>
  <c r="J69"/>
  <c r="K69"/>
  <c r="G70"/>
  <c r="J70"/>
  <c r="K70"/>
  <c r="G71"/>
  <c r="J71"/>
  <c r="K71"/>
  <c r="G72"/>
  <c r="J72"/>
  <c r="K72"/>
  <c r="B73"/>
  <c r="C73"/>
  <c r="G73"/>
  <c r="D73"/>
  <c r="E73"/>
  <c r="H73"/>
  <c r="I73"/>
  <c r="J73"/>
  <c r="L73"/>
  <c r="G74"/>
  <c r="J74"/>
  <c r="K74"/>
  <c r="G75"/>
  <c r="J75"/>
  <c r="K75"/>
  <c r="G76"/>
  <c r="J76"/>
  <c r="K76"/>
  <c r="G77"/>
  <c r="J77"/>
  <c r="K77"/>
  <c r="G78"/>
  <c r="J78"/>
  <c r="K78"/>
  <c r="B79"/>
  <c r="C79"/>
  <c r="D79"/>
  <c r="E79"/>
  <c r="H79"/>
  <c r="I79"/>
  <c r="J79"/>
  <c r="L79"/>
  <c r="G80"/>
  <c r="J80"/>
  <c r="K80"/>
  <c r="G81"/>
  <c r="J81"/>
  <c r="K81"/>
  <c r="G82"/>
  <c r="J82"/>
  <c r="K82"/>
  <c r="G83"/>
  <c r="J83"/>
  <c r="K83"/>
  <c r="G84"/>
  <c r="J84"/>
  <c r="K84"/>
  <c r="G85"/>
  <c r="J85"/>
  <c r="K85"/>
  <c r="G86"/>
  <c r="J86"/>
  <c r="K86"/>
  <c r="G88"/>
  <c r="J88"/>
  <c r="K88"/>
  <c r="B89"/>
  <c r="C89"/>
  <c r="D89"/>
  <c r="E89"/>
  <c r="H89"/>
  <c r="I89"/>
  <c r="J89"/>
  <c r="L89"/>
  <c r="G90"/>
  <c r="J90"/>
  <c r="K90"/>
  <c r="G91"/>
  <c r="J91"/>
  <c r="K91"/>
  <c r="G92"/>
  <c r="J92"/>
  <c r="K92"/>
  <c r="B93"/>
  <c r="C93"/>
  <c r="G93"/>
  <c r="D93"/>
  <c r="E93"/>
  <c r="H93"/>
  <c r="I93"/>
  <c r="J93"/>
  <c r="L93"/>
  <c r="G94"/>
  <c r="J94"/>
  <c r="K94"/>
  <c r="G95"/>
  <c r="J95"/>
  <c r="K95"/>
  <c r="G96"/>
  <c r="J96"/>
  <c r="K96"/>
  <c r="G97"/>
  <c r="J97"/>
  <c r="K97"/>
  <c r="B98"/>
  <c r="C98"/>
  <c r="G98"/>
  <c r="D98"/>
  <c r="E98"/>
  <c r="H98"/>
  <c r="I98"/>
  <c r="J98"/>
  <c r="L98"/>
  <c r="G99"/>
  <c r="J99"/>
  <c r="K99"/>
  <c r="G100"/>
  <c r="J100"/>
  <c r="K100"/>
  <c r="G101"/>
  <c r="J101"/>
  <c r="K101"/>
  <c r="G102"/>
  <c r="J102"/>
  <c r="K102"/>
  <c r="B103"/>
  <c r="C103"/>
  <c r="D103"/>
  <c r="E103"/>
  <c r="H103"/>
  <c r="I103"/>
  <c r="J103"/>
  <c r="L103"/>
  <c r="G104"/>
  <c r="J104"/>
  <c r="K104"/>
  <c r="G105"/>
  <c r="J105"/>
  <c r="K105"/>
  <c r="G106"/>
  <c r="J106"/>
  <c r="K106"/>
  <c r="B107"/>
  <c r="C107"/>
  <c r="D107"/>
  <c r="E107"/>
  <c r="G107"/>
  <c r="H107"/>
  <c r="I107"/>
  <c r="K107"/>
  <c r="J107"/>
  <c r="L107"/>
  <c r="G108"/>
  <c r="J108"/>
  <c r="K108"/>
  <c r="G109"/>
  <c r="J109"/>
  <c r="K109"/>
  <c r="G110"/>
  <c r="J110"/>
  <c r="K110"/>
  <c r="B111"/>
  <c r="C111"/>
  <c r="D111"/>
  <c r="E111"/>
  <c r="H111"/>
  <c r="I111"/>
  <c r="J111"/>
  <c r="L111"/>
  <c r="G112"/>
  <c r="J112"/>
  <c r="K112"/>
  <c r="G113"/>
  <c r="J113"/>
  <c r="K113"/>
  <c r="G114"/>
  <c r="J114"/>
  <c r="K114"/>
  <c r="G115"/>
  <c r="J115"/>
  <c r="K115"/>
  <c r="G116"/>
  <c r="J116"/>
  <c r="K116"/>
  <c r="G117"/>
  <c r="J117"/>
  <c r="K117"/>
  <c r="B118"/>
  <c r="C118"/>
  <c r="G118"/>
  <c r="D118"/>
  <c r="E118"/>
  <c r="H118"/>
  <c r="I118"/>
  <c r="J118"/>
  <c r="L118"/>
  <c r="G119"/>
  <c r="J119"/>
  <c r="K119"/>
  <c r="G120"/>
  <c r="J120"/>
  <c r="K120"/>
  <c r="G121"/>
  <c r="J121"/>
  <c r="K121"/>
  <c r="G122"/>
  <c r="J122"/>
  <c r="K122"/>
  <c r="B123"/>
  <c r="C123"/>
  <c r="D123"/>
  <c r="E123"/>
  <c r="H123"/>
  <c r="I123"/>
  <c r="J123"/>
  <c r="L123"/>
  <c r="G124"/>
  <c r="J124"/>
  <c r="K124"/>
  <c r="G125"/>
  <c r="J125"/>
  <c r="K125"/>
  <c r="G126"/>
  <c r="J126"/>
  <c r="K126"/>
  <c r="G129"/>
  <c r="J129"/>
  <c r="K129"/>
  <c r="B130"/>
  <c r="C130"/>
  <c r="D130"/>
  <c r="E130"/>
  <c r="G130"/>
  <c r="H130"/>
  <c r="I130"/>
  <c r="K130"/>
  <c r="J130"/>
  <c r="L130"/>
  <c r="G131"/>
  <c r="J131"/>
  <c r="K131"/>
  <c r="G132"/>
  <c r="J132"/>
  <c r="K132"/>
  <c r="B133"/>
  <c r="C133"/>
  <c r="D133"/>
  <c r="E133"/>
  <c r="G133"/>
  <c r="H133"/>
  <c r="I133"/>
  <c r="J133"/>
  <c r="K133"/>
  <c r="L133"/>
  <c r="G134"/>
  <c r="J134"/>
  <c r="K134"/>
  <c r="G135"/>
  <c r="J135"/>
  <c r="K135"/>
  <c r="G136"/>
  <c r="J136"/>
  <c r="K136"/>
  <c r="G137"/>
  <c r="J137"/>
  <c r="K137"/>
  <c r="G138"/>
  <c r="J138"/>
  <c r="K138"/>
  <c r="G139"/>
  <c r="J139"/>
  <c r="K139"/>
  <c r="B140"/>
  <c r="C140"/>
  <c r="G140"/>
  <c r="D140"/>
  <c r="E140"/>
  <c r="H140"/>
  <c r="I140"/>
  <c r="J140"/>
  <c r="L140"/>
  <c r="G141"/>
  <c r="J141"/>
  <c r="K141"/>
  <c r="G142"/>
  <c r="J142"/>
  <c r="K142"/>
  <c r="G143"/>
  <c r="J143"/>
  <c r="K143"/>
  <c r="G144"/>
  <c r="J144"/>
  <c r="K144"/>
  <c r="G145"/>
  <c r="J145"/>
  <c r="K145"/>
  <c r="G146"/>
  <c r="J146"/>
  <c r="K146"/>
  <c r="B147"/>
  <c r="C147"/>
  <c r="D147"/>
  <c r="E147"/>
  <c r="G147"/>
  <c r="H147"/>
  <c r="I147"/>
  <c r="K147"/>
  <c r="J147"/>
  <c r="L147"/>
  <c r="G148"/>
  <c r="J148"/>
  <c r="K148"/>
  <c r="G149"/>
  <c r="J149"/>
  <c r="K149"/>
  <c r="G150"/>
  <c r="J150"/>
  <c r="K150"/>
  <c r="B151"/>
  <c r="C151"/>
  <c r="D151"/>
  <c r="E151"/>
  <c r="G151"/>
  <c r="H151"/>
  <c r="I151"/>
  <c r="K151"/>
  <c r="J151"/>
  <c r="L151"/>
  <c r="G152"/>
  <c r="J152"/>
  <c r="K152"/>
  <c r="G153"/>
  <c r="J153"/>
  <c r="K153"/>
  <c r="G154"/>
  <c r="J154"/>
  <c r="K154"/>
  <c r="G155"/>
  <c r="J155"/>
  <c r="K155"/>
  <c r="G156"/>
  <c r="J156"/>
  <c r="K156"/>
  <c r="B157"/>
  <c r="C157"/>
  <c r="K157"/>
  <c r="D157"/>
  <c r="E157"/>
  <c r="H157"/>
  <c r="I157"/>
  <c r="J157"/>
  <c r="L157"/>
  <c r="G158"/>
  <c r="J158"/>
  <c r="K158"/>
  <c r="G159"/>
  <c r="J159"/>
  <c r="K159"/>
  <c r="G160"/>
  <c r="J160"/>
  <c r="K160"/>
  <c r="G161"/>
  <c r="J161"/>
  <c r="K161"/>
  <c r="G162"/>
  <c r="J162"/>
  <c r="K162"/>
  <c r="G163"/>
  <c r="J163"/>
  <c r="K163"/>
  <c r="B164"/>
  <c r="C164"/>
  <c r="G164"/>
  <c r="D164"/>
  <c r="E164"/>
  <c r="H164"/>
  <c r="I164"/>
  <c r="J164"/>
  <c r="L164"/>
  <c r="G165"/>
  <c r="J165"/>
  <c r="K165"/>
  <c r="G166"/>
  <c r="J166"/>
  <c r="K166"/>
  <c r="G167"/>
  <c r="J167"/>
  <c r="K167"/>
  <c r="G168"/>
  <c r="J168"/>
  <c r="K168"/>
  <c r="B169"/>
  <c r="C169"/>
  <c r="D169"/>
  <c r="E169"/>
  <c r="G169"/>
  <c r="H169"/>
  <c r="I169"/>
  <c r="K169"/>
  <c r="J169"/>
  <c r="L169"/>
  <c r="G170"/>
  <c r="J170"/>
  <c r="K170"/>
  <c r="G171"/>
  <c r="J171"/>
  <c r="K171"/>
  <c r="G172"/>
  <c r="J172"/>
  <c r="K172"/>
  <c r="G173"/>
  <c r="J173"/>
  <c r="K173"/>
  <c r="G174"/>
  <c r="J174"/>
  <c r="K174"/>
  <c r="G175"/>
  <c r="J175"/>
  <c r="K175"/>
  <c r="G176"/>
  <c r="J176"/>
  <c r="K176"/>
  <c r="G177"/>
  <c r="J177"/>
  <c r="K177"/>
  <c r="G178"/>
  <c r="K178"/>
  <c r="G179"/>
  <c r="K179"/>
  <c r="G180"/>
  <c r="J180"/>
  <c r="K180"/>
  <c r="A3" i="4"/>
  <c r="A7"/>
  <c r="M12" s="1"/>
  <c r="L12" s="1"/>
  <c r="K12" s="1"/>
  <c r="J12" s="1"/>
  <c r="I12" s="1"/>
  <c r="H12" s="1"/>
  <c r="G12" s="1"/>
  <c r="F12" s="1"/>
  <c r="E12" s="1"/>
  <c r="D12" s="1"/>
  <c r="C12" s="1"/>
  <c r="B12" s="1"/>
  <c r="O12"/>
  <c r="B14"/>
  <c r="C14"/>
  <c r="D14"/>
  <c r="E14"/>
  <c r="E13"/>
  <c r="F14"/>
  <c r="G14"/>
  <c r="G13"/>
  <c r="H14"/>
  <c r="I14"/>
  <c r="I13"/>
  <c r="J14"/>
  <c r="K14"/>
  <c r="L14"/>
  <c r="M14"/>
  <c r="M13"/>
  <c r="O14"/>
  <c r="N15"/>
  <c r="N16"/>
  <c r="N17"/>
  <c r="N18"/>
  <c r="N19"/>
  <c r="N20"/>
  <c r="N21"/>
  <c r="N22"/>
  <c r="N23"/>
  <c r="N24"/>
  <c r="B25"/>
  <c r="C25"/>
  <c r="D25"/>
  <c r="E25"/>
  <c r="F25"/>
  <c r="G25"/>
  <c r="H25"/>
  <c r="I25"/>
  <c r="J25"/>
  <c r="K25"/>
  <c r="L25"/>
  <c r="M25"/>
  <c r="O25"/>
  <c r="N26"/>
  <c r="N27"/>
  <c r="N28"/>
  <c r="N29"/>
  <c r="N30"/>
  <c r="N31"/>
  <c r="N32"/>
  <c r="N33"/>
  <c r="N34"/>
  <c r="B35"/>
  <c r="C35"/>
  <c r="D35"/>
  <c r="E35"/>
  <c r="F35"/>
  <c r="G35"/>
  <c r="H35"/>
  <c r="I35"/>
  <c r="J35"/>
  <c r="K35"/>
  <c r="L35"/>
  <c r="M35"/>
  <c r="O35"/>
  <c r="N36"/>
  <c r="N37"/>
  <c r="N38"/>
  <c r="A3" i="5"/>
  <c r="A7"/>
  <c r="H12" s="1"/>
  <c r="H13"/>
  <c r="F14"/>
  <c r="B15"/>
  <c r="B14"/>
  <c r="B13"/>
  <c r="B46"/>
  <c r="B68"/>
  <c r="F15"/>
  <c r="H15"/>
  <c r="H14"/>
  <c r="J15"/>
  <c r="J14"/>
  <c r="B19"/>
  <c r="F19"/>
  <c r="H19"/>
  <c r="J19"/>
  <c r="F23"/>
  <c r="B24"/>
  <c r="B23"/>
  <c r="F24"/>
  <c r="H24"/>
  <c r="H23"/>
  <c r="J24"/>
  <c r="J23"/>
  <c r="B28"/>
  <c r="F28"/>
  <c r="H28"/>
  <c r="J28"/>
  <c r="B33"/>
  <c r="F33"/>
  <c r="H33"/>
  <c r="J33"/>
  <c r="B39"/>
  <c r="F39"/>
  <c r="H39"/>
  <c r="J39"/>
  <c r="B42"/>
  <c r="F42"/>
  <c r="H42"/>
  <c r="J42"/>
  <c r="H46"/>
  <c r="B51"/>
  <c r="D51"/>
  <c r="F51"/>
  <c r="G51"/>
  <c r="H51"/>
  <c r="I51"/>
  <c r="J51"/>
  <c r="K51"/>
  <c r="B55"/>
  <c r="B54"/>
  <c r="B66"/>
  <c r="D55"/>
  <c r="D54"/>
  <c r="D66"/>
  <c r="F55"/>
  <c r="F54"/>
  <c r="F66"/>
  <c r="F68"/>
  <c r="G55"/>
  <c r="G54"/>
  <c r="G66"/>
  <c r="H55"/>
  <c r="H54"/>
  <c r="H66"/>
  <c r="H68"/>
  <c r="I55"/>
  <c r="I54"/>
  <c r="I66"/>
  <c r="J55"/>
  <c r="J54"/>
  <c r="J66"/>
  <c r="K55"/>
  <c r="K54"/>
  <c r="K66"/>
  <c r="B59"/>
  <c r="D59"/>
  <c r="F59"/>
  <c r="G59"/>
  <c r="H59"/>
  <c r="I59"/>
  <c r="J59"/>
  <c r="K59"/>
  <c r="B63"/>
  <c r="D63"/>
  <c r="F63"/>
  <c r="G63"/>
  <c r="H63"/>
  <c r="I63"/>
  <c r="J63"/>
  <c r="K63"/>
  <c r="F95"/>
  <c r="B96"/>
  <c r="B95"/>
  <c r="B94"/>
  <c r="B126"/>
  <c r="B148"/>
  <c r="F96"/>
  <c r="H96"/>
  <c r="H95"/>
  <c r="H94"/>
  <c r="H126"/>
  <c r="J96"/>
  <c r="J95"/>
  <c r="B100"/>
  <c r="F100"/>
  <c r="H100"/>
  <c r="J100"/>
  <c r="F104"/>
  <c r="F94"/>
  <c r="F126"/>
  <c r="D148"/>
  <c r="B105"/>
  <c r="B104"/>
  <c r="F105"/>
  <c r="H105"/>
  <c r="H104"/>
  <c r="J105"/>
  <c r="J104"/>
  <c r="B109"/>
  <c r="F109"/>
  <c r="H109"/>
  <c r="J109"/>
  <c r="B114"/>
  <c r="F114"/>
  <c r="H114"/>
  <c r="J114"/>
  <c r="B119"/>
  <c r="F119"/>
  <c r="H119"/>
  <c r="J119"/>
  <c r="B122"/>
  <c r="F122"/>
  <c r="H122"/>
  <c r="J122"/>
  <c r="B131"/>
  <c r="D131"/>
  <c r="F131"/>
  <c r="G131"/>
  <c r="H131"/>
  <c r="I131"/>
  <c r="J131"/>
  <c r="K131"/>
  <c r="B135"/>
  <c r="B134"/>
  <c r="B146"/>
  <c r="D135"/>
  <c r="D134"/>
  <c r="D146"/>
  <c r="F135"/>
  <c r="F134"/>
  <c r="F146"/>
  <c r="G135"/>
  <c r="G134"/>
  <c r="H135"/>
  <c r="H134"/>
  <c r="H146"/>
  <c r="I135"/>
  <c r="I134"/>
  <c r="I146"/>
  <c r="J135"/>
  <c r="J134"/>
  <c r="J146"/>
  <c r="K135"/>
  <c r="K134"/>
  <c r="K146"/>
  <c r="B139"/>
  <c r="D139"/>
  <c r="F139"/>
  <c r="G139"/>
  <c r="H139"/>
  <c r="I139"/>
  <c r="J139"/>
  <c r="K139"/>
  <c r="B143"/>
  <c r="D143"/>
  <c r="F143"/>
  <c r="G143"/>
  <c r="H143"/>
  <c r="I143"/>
  <c r="J143"/>
  <c r="K143"/>
  <c r="A3" i="6"/>
  <c r="A7"/>
  <c r="D14"/>
  <c r="D19"/>
  <c r="D22"/>
  <c r="B15"/>
  <c r="D15"/>
  <c r="F15"/>
  <c r="F14"/>
  <c r="F19"/>
  <c r="F22"/>
  <c r="D23"/>
  <c r="A3" i="7"/>
  <c r="A7"/>
  <c r="D12" s="1"/>
  <c r="G13"/>
  <c r="B14"/>
  <c r="C14"/>
  <c r="D14"/>
  <c r="E14"/>
  <c r="F14"/>
  <c r="G14"/>
  <c r="H14"/>
  <c r="B20"/>
  <c r="C20"/>
  <c r="D20"/>
  <c r="E20"/>
  <c r="F20"/>
  <c r="G20"/>
  <c r="H20"/>
  <c r="B23"/>
  <c r="D23"/>
  <c r="E23"/>
  <c r="F23"/>
  <c r="G23"/>
  <c r="H23"/>
  <c r="B26"/>
  <c r="C26"/>
  <c r="D26"/>
  <c r="E26"/>
  <c r="F26"/>
  <c r="G26"/>
  <c r="H26"/>
  <c r="B32"/>
  <c r="C32"/>
  <c r="D32"/>
  <c r="E32"/>
  <c r="G32"/>
  <c r="H32"/>
  <c r="D35"/>
  <c r="D43"/>
  <c r="G35"/>
  <c r="H35"/>
  <c r="B39"/>
  <c r="B35"/>
  <c r="B43"/>
  <c r="D39"/>
  <c r="F39"/>
  <c r="F35"/>
  <c r="F43"/>
  <c r="B49"/>
  <c r="B53"/>
  <c r="C49"/>
  <c r="C53"/>
  <c r="D49"/>
  <c r="D53"/>
  <c r="D64"/>
  <c r="E49"/>
  <c r="E53"/>
  <c r="F49"/>
  <c r="F53"/>
  <c r="G49"/>
  <c r="G53"/>
  <c r="H49"/>
  <c r="H53"/>
  <c r="C54"/>
  <c r="D54"/>
  <c r="D61"/>
  <c r="E54"/>
  <c r="E61"/>
  <c r="G54"/>
  <c r="H54"/>
  <c r="H61"/>
  <c r="B56"/>
  <c r="B54"/>
  <c r="B61"/>
  <c r="C56"/>
  <c r="D56"/>
  <c r="E56"/>
  <c r="F56"/>
  <c r="F54"/>
  <c r="F61"/>
  <c r="G56"/>
  <c r="H56"/>
  <c r="C61"/>
  <c r="G61"/>
  <c r="A3" i="8"/>
  <c r="A7"/>
  <c r="C14" s="1"/>
  <c r="H14" s="1"/>
  <c r="B16"/>
  <c r="B20"/>
  <c r="C16"/>
  <c r="C20"/>
  <c r="D16"/>
  <c r="D20"/>
  <c r="E16"/>
  <c r="F16"/>
  <c r="F20"/>
  <c r="G16"/>
  <c r="G20"/>
  <c r="H16"/>
  <c r="H20"/>
  <c r="I16"/>
  <c r="J16"/>
  <c r="J20"/>
  <c r="K16"/>
  <c r="K20"/>
  <c r="L16"/>
  <c r="L20"/>
  <c r="M17"/>
  <c r="M16"/>
  <c r="M18"/>
  <c r="M19"/>
  <c r="E20"/>
  <c r="I20"/>
  <c r="M20"/>
  <c r="A3" i="9"/>
  <c r="A7"/>
  <c r="IT7" s="1"/>
  <c r="B15"/>
  <c r="D15"/>
  <c r="F15"/>
  <c r="F14"/>
  <c r="H16"/>
  <c r="H17"/>
  <c r="B18"/>
  <c r="D18"/>
  <c r="H18"/>
  <c r="F18"/>
  <c r="H19"/>
  <c r="H20"/>
  <c r="B21"/>
  <c r="D21"/>
  <c r="F21"/>
  <c r="H22"/>
  <c r="H23"/>
  <c r="H24"/>
  <c r="B25"/>
  <c r="D25"/>
  <c r="F25"/>
  <c r="H25"/>
  <c r="H26"/>
  <c r="H27"/>
  <c r="B29"/>
  <c r="B28"/>
  <c r="D29"/>
  <c r="F29"/>
  <c r="F28"/>
  <c r="H30"/>
  <c r="H31"/>
  <c r="H32"/>
  <c r="H33"/>
  <c r="H34"/>
  <c r="H35"/>
  <c r="H36"/>
  <c r="H37"/>
  <c r="H42"/>
  <c r="B43"/>
  <c r="B55"/>
  <c r="D43"/>
  <c r="F43"/>
  <c r="F55"/>
  <c r="H44"/>
  <c r="H45"/>
  <c r="H46"/>
  <c r="H47"/>
  <c r="H48"/>
  <c r="H49"/>
  <c r="B50"/>
  <c r="D50"/>
  <c r="F50"/>
  <c r="H50"/>
  <c r="H51"/>
  <c r="H52"/>
  <c r="H53"/>
  <c r="H54"/>
  <c r="B60"/>
  <c r="D60"/>
  <c r="H60"/>
  <c r="F60"/>
  <c r="F71"/>
  <c r="H61"/>
  <c r="H62"/>
  <c r="H63"/>
  <c r="H64"/>
  <c r="H65"/>
  <c r="H66"/>
  <c r="B67"/>
  <c r="D67"/>
  <c r="F67"/>
  <c r="H68"/>
  <c r="H69"/>
  <c r="H70"/>
  <c r="B71"/>
  <c r="B77"/>
  <c r="C77"/>
  <c r="E77"/>
  <c r="D77"/>
  <c r="F77"/>
  <c r="H77"/>
  <c r="E78"/>
  <c r="G78"/>
  <c r="E79"/>
  <c r="G79"/>
  <c r="B80"/>
  <c r="C80"/>
  <c r="D80"/>
  <c r="F80"/>
  <c r="G80"/>
  <c r="H80"/>
  <c r="E81"/>
  <c r="G81"/>
  <c r="E82"/>
  <c r="G82"/>
  <c r="H83"/>
  <c r="G85"/>
  <c r="G88"/>
  <c r="G91"/>
  <c r="B105"/>
  <c r="B104"/>
  <c r="C105"/>
  <c r="D105"/>
  <c r="F105"/>
  <c r="H105"/>
  <c r="E106"/>
  <c r="G106"/>
  <c r="E107"/>
  <c r="G107"/>
  <c r="B108"/>
  <c r="C108"/>
  <c r="E108"/>
  <c r="D108"/>
  <c r="F108"/>
  <c r="H108"/>
  <c r="H104"/>
  <c r="E109"/>
  <c r="G109"/>
  <c r="E110"/>
  <c r="G110"/>
  <c r="B111"/>
  <c r="C111"/>
  <c r="D111"/>
  <c r="F111"/>
  <c r="H111"/>
  <c r="E112"/>
  <c r="G112"/>
  <c r="E113"/>
  <c r="G113"/>
  <c r="E114"/>
  <c r="G114"/>
  <c r="E115"/>
  <c r="G115"/>
  <c r="E116"/>
  <c r="G116"/>
  <c r="E117"/>
  <c r="G117"/>
  <c r="G124"/>
  <c r="E136"/>
  <c r="G136"/>
  <c r="E137"/>
  <c r="G137"/>
  <c r="E138"/>
  <c r="G138"/>
  <c r="E139"/>
  <c r="G139"/>
  <c r="B140"/>
  <c r="C140"/>
  <c r="D140"/>
  <c r="E140"/>
  <c r="F140"/>
  <c r="G140"/>
  <c r="H140"/>
  <c r="C145"/>
  <c r="F145"/>
  <c r="C152"/>
  <c r="C156"/>
  <c r="C160"/>
  <c r="F152"/>
  <c r="F156"/>
  <c r="C157"/>
  <c r="F157"/>
  <c r="F160"/>
  <c r="A2" i="10"/>
  <c r="A6"/>
  <c r="B14"/>
  <c r="C14"/>
  <c r="C13"/>
  <c r="C27"/>
  <c r="A7"/>
  <c r="D14"/>
  <c r="E14"/>
  <c r="F14"/>
  <c r="G14"/>
  <c r="G13"/>
  <c r="G27"/>
  <c r="D15"/>
  <c r="F15"/>
  <c r="D16"/>
  <c r="F16"/>
  <c r="B17"/>
  <c r="D17"/>
  <c r="C17"/>
  <c r="E17"/>
  <c r="E13"/>
  <c r="E27"/>
  <c r="F36"/>
  <c r="F17"/>
  <c r="G17"/>
  <c r="D18"/>
  <c r="F18"/>
  <c r="D19"/>
  <c r="F19"/>
  <c r="B20"/>
  <c r="C20"/>
  <c r="D20"/>
  <c r="E20"/>
  <c r="F20"/>
  <c r="G20"/>
  <c r="D21"/>
  <c r="F21"/>
  <c r="D22"/>
  <c r="F22"/>
  <c r="D23"/>
  <c r="F23"/>
  <c r="D24"/>
  <c r="F24"/>
  <c r="D25"/>
  <c r="F25"/>
  <c r="D26"/>
  <c r="F26"/>
  <c r="F35"/>
  <c r="A3" i="11"/>
  <c r="A7"/>
  <c r="J12"/>
  <c r="J17"/>
  <c r="J18"/>
  <c r="J19"/>
  <c r="B20"/>
  <c r="D20"/>
  <c r="J20"/>
  <c r="F20"/>
  <c r="H20"/>
  <c r="B22"/>
  <c r="D22"/>
  <c r="IO4" i="1"/>
  <c r="IT5"/>
  <c r="IT11" s="1"/>
  <c r="D3" s="1"/>
  <c r="IT6"/>
  <c r="A7"/>
  <c r="IT7"/>
  <c r="IT8"/>
  <c r="C9"/>
  <c r="IT9"/>
  <c r="C10"/>
  <c r="IT10"/>
  <c r="C11"/>
  <c r="C12"/>
  <c r="C13"/>
  <c r="C15"/>
  <c r="C16"/>
  <c r="C17"/>
  <c r="C19"/>
  <c r="C20"/>
  <c r="C21"/>
  <c r="C22"/>
  <c r="E118" i="14"/>
  <c r="E116"/>
  <c r="E114"/>
  <c r="C57"/>
  <c r="G57"/>
  <c r="B57"/>
  <c r="B74"/>
  <c r="E67"/>
  <c r="G68"/>
  <c r="G63"/>
  <c r="E49"/>
  <c r="F22"/>
  <c r="F28"/>
  <c r="D31"/>
  <c r="D83" i="9"/>
  <c r="F83"/>
  <c r="G93"/>
  <c r="D104"/>
  <c r="D118"/>
  <c r="D141"/>
  <c r="B118"/>
  <c r="B141"/>
  <c r="H118"/>
  <c r="H141"/>
  <c r="F104"/>
  <c r="F118"/>
  <c r="F141"/>
  <c r="G108"/>
  <c r="E111"/>
  <c r="G111"/>
  <c r="G105"/>
  <c r="B83"/>
  <c r="G94"/>
  <c r="G77"/>
  <c r="G95"/>
  <c r="H67"/>
  <c r="D71"/>
  <c r="H71"/>
  <c r="H29"/>
  <c r="H21"/>
  <c r="B14"/>
  <c r="B38"/>
  <c r="H15"/>
  <c r="H64" i="7"/>
  <c r="G64"/>
  <c r="C13"/>
  <c r="F13"/>
  <c r="F44"/>
  <c r="D66"/>
  <c r="B13"/>
  <c r="B44"/>
  <c r="F23" i="6"/>
  <c r="G39" i="4"/>
  <c r="O13"/>
  <c r="O39"/>
  <c r="L13"/>
  <c r="L39"/>
  <c r="K13"/>
  <c r="K39"/>
  <c r="J13"/>
  <c r="J39"/>
  <c r="H13"/>
  <c r="H39"/>
  <c r="F13"/>
  <c r="F39"/>
  <c r="D13"/>
  <c r="D39"/>
  <c r="C13"/>
  <c r="C39"/>
  <c r="N25"/>
  <c r="B13"/>
  <c r="B39"/>
  <c r="IV118" i="9"/>
  <c r="A101" s="1"/>
  <c r="IT10"/>
  <c r="IT12" i="14"/>
  <c r="G157" i="3"/>
  <c r="K123"/>
  <c r="G123"/>
  <c r="G111"/>
  <c r="K111"/>
  <c r="K103"/>
  <c r="G103"/>
  <c r="K89"/>
  <c r="G89"/>
  <c r="G79"/>
  <c r="K79"/>
  <c r="K65"/>
  <c r="D13"/>
  <c r="D181"/>
  <c r="D97" i="2"/>
  <c r="D108"/>
  <c r="D116"/>
  <c r="D118"/>
  <c r="B97"/>
  <c r="B108"/>
  <c r="B116"/>
  <c r="B118"/>
  <c r="I98"/>
  <c r="F98"/>
  <c r="J108"/>
  <c r="J116"/>
  <c r="J118"/>
  <c r="G97"/>
  <c r="G108"/>
  <c r="G116"/>
  <c r="L48"/>
  <c r="K48"/>
  <c r="L23"/>
  <c r="F14"/>
  <c r="H19"/>
  <c r="B14"/>
  <c r="B13"/>
  <c r="B77"/>
  <c r="B85"/>
  <c r="B87"/>
  <c r="K15"/>
  <c r="I14"/>
  <c r="I13"/>
  <c r="C23" i="1"/>
  <c r="IV14" i="14"/>
  <c r="IT9"/>
  <c r="IO6"/>
  <c r="IV72"/>
  <c r="A73" s="1"/>
  <c r="IV57"/>
  <c r="A58" s="1"/>
  <c r="IT8"/>
  <c r="F38" i="9"/>
  <c r="G146" i="5"/>
  <c r="F72" i="9"/>
  <c r="F73"/>
  <c r="H43"/>
  <c r="D55"/>
  <c r="H55"/>
  <c r="E64" i="7"/>
  <c r="G122" i="9"/>
  <c r="G129"/>
  <c r="D14"/>
  <c r="C64" i="7"/>
  <c r="B14" i="6"/>
  <c r="B19"/>
  <c r="B22"/>
  <c r="E27"/>
  <c r="B23"/>
  <c r="H148" i="5"/>
  <c r="F148"/>
  <c r="N35" i="4"/>
  <c r="M39"/>
  <c r="E39"/>
  <c r="G26" i="3"/>
  <c r="E13"/>
  <c r="E181"/>
  <c r="H13"/>
  <c r="H181"/>
  <c r="I13"/>
  <c r="I181"/>
  <c r="J22" i="11"/>
  <c r="B13" i="10"/>
  <c r="C104" i="9"/>
  <c r="E105"/>
  <c r="C83"/>
  <c r="E80"/>
  <c r="F64" i="7"/>
  <c r="B64"/>
  <c r="E13"/>
  <c r="H13"/>
  <c r="D13"/>
  <c r="D44"/>
  <c r="B27" i="6"/>
  <c r="F13" i="5"/>
  <c r="F46"/>
  <c r="D68"/>
  <c r="K93" i="3"/>
  <c r="L13"/>
  <c r="L181"/>
  <c r="E13" i="15"/>
  <c r="G13"/>
  <c r="B21"/>
  <c r="G114" i="14"/>
  <c r="G117"/>
  <c r="G113"/>
  <c r="G118"/>
  <c r="G116"/>
  <c r="G115"/>
  <c r="G119"/>
  <c r="I39" i="4"/>
  <c r="F54" i="2"/>
  <c r="J94" i="5"/>
  <c r="J126"/>
  <c r="J13"/>
  <c r="J46"/>
  <c r="B167" i="2"/>
  <c r="D28" i="9"/>
  <c r="H28"/>
  <c r="IT9"/>
  <c r="B126" i="2"/>
  <c r="B76"/>
  <c r="IT12" i="9"/>
  <c r="IT8"/>
  <c r="IO6"/>
  <c r="N14" i="4"/>
  <c r="K140" i="3"/>
  <c r="K118"/>
  <c r="K98"/>
  <c r="K22"/>
  <c r="B13"/>
  <c r="B181"/>
  <c r="G17" i="15"/>
  <c r="G62" i="14"/>
  <c r="G64"/>
  <c r="F74"/>
  <c r="G67"/>
  <c r="G70"/>
  <c r="G66"/>
  <c r="G71"/>
  <c r="G72"/>
  <c r="G69"/>
  <c r="G65"/>
  <c r="E53"/>
  <c r="G53"/>
  <c r="H57"/>
  <c r="H74"/>
  <c r="E66"/>
  <c r="E68"/>
  <c r="E70"/>
  <c r="E63"/>
  <c r="E65"/>
  <c r="E69"/>
  <c r="E72"/>
  <c r="D74"/>
  <c r="E62"/>
  <c r="E71"/>
  <c r="F36"/>
  <c r="C44"/>
  <c r="F44"/>
  <c r="C31"/>
  <c r="F31"/>
  <c r="F13"/>
  <c r="I127" i="2"/>
  <c r="L161"/>
  <c r="L31"/>
  <c r="H31"/>
  <c r="IV83" i="9"/>
  <c r="K164" i="3"/>
  <c r="K73"/>
  <c r="K49"/>
  <c r="E57" i="14"/>
  <c r="C74"/>
  <c r="I167" i="2"/>
  <c r="L175"/>
  <c r="L148"/>
  <c r="H148"/>
  <c r="L136"/>
  <c r="H136"/>
  <c r="L41"/>
  <c r="H41"/>
  <c r="M12" i="16"/>
  <c r="M8"/>
  <c r="A8"/>
  <c r="I193" i="2"/>
  <c r="I107"/>
  <c r="I109"/>
  <c r="C13" i="3"/>
  <c r="D127" i="2"/>
  <c r="L128"/>
  <c r="C97"/>
  <c r="C108"/>
  <c r="F102"/>
  <c r="I102"/>
  <c r="E20" i="13"/>
  <c r="H20"/>
  <c r="D14" i="2"/>
  <c r="L15"/>
  <c r="G20" i="13"/>
  <c r="C20"/>
  <c r="I198" i="2"/>
  <c r="D167"/>
  <c r="L168"/>
  <c r="H154"/>
  <c r="H144"/>
  <c r="E97"/>
  <c r="E108"/>
  <c r="E116"/>
  <c r="D78"/>
  <c r="L79"/>
  <c r="D54"/>
  <c r="L55"/>
  <c r="H35"/>
  <c r="H15"/>
  <c r="E119" i="14"/>
  <c r="E117"/>
  <c r="E115"/>
  <c r="I194" i="2"/>
  <c r="E78" i="14"/>
  <c r="G130" i="9"/>
  <c r="A8"/>
  <c r="F101"/>
  <c r="D101"/>
  <c r="G96"/>
  <c r="B66" i="7"/>
  <c r="F66"/>
  <c r="N13" i="4"/>
  <c r="N39"/>
  <c r="M29" i="16"/>
  <c r="C29" s="1"/>
  <c r="C31" s="1"/>
  <c r="I97" i="2"/>
  <c r="F97"/>
  <c r="F13"/>
  <c r="F77"/>
  <c r="F85"/>
  <c r="F87"/>
  <c r="IV14" i="9"/>
  <c r="K167" i="2"/>
  <c r="H167"/>
  <c r="L167"/>
  <c r="C31" i="13"/>
  <c r="H31"/>
  <c r="I126" i="2"/>
  <c r="I76"/>
  <c r="I68" i="5"/>
  <c r="G68"/>
  <c r="J13" i="3"/>
  <c r="J181"/>
  <c r="J15"/>
  <c r="K78" i="2"/>
  <c r="H78"/>
  <c r="L78"/>
  <c r="H14"/>
  <c r="K14"/>
  <c r="L14"/>
  <c r="D13"/>
  <c r="K127"/>
  <c r="H127"/>
  <c r="L127"/>
  <c r="D126"/>
  <c r="G13" i="3"/>
  <c r="G181"/>
  <c r="K13"/>
  <c r="K181"/>
  <c r="C181"/>
  <c r="I77" i="2"/>
  <c r="I85"/>
  <c r="I148" i="5"/>
  <c r="G148"/>
  <c r="E21" i="15"/>
  <c r="E37"/>
  <c r="G21"/>
  <c r="G37"/>
  <c r="G104" i="9"/>
  <c r="C118"/>
  <c r="E104"/>
  <c r="H14"/>
  <c r="D38"/>
  <c r="H38"/>
  <c r="D13" i="10"/>
  <c r="B27"/>
  <c r="F13"/>
  <c r="F13" i="3"/>
  <c r="F23"/>
  <c r="F24"/>
  <c r="F25"/>
  <c r="F26"/>
  <c r="F50"/>
  <c r="F51"/>
  <c r="F52"/>
  <c r="F53"/>
  <c r="F74"/>
  <c r="F75"/>
  <c r="F76"/>
  <c r="F77"/>
  <c r="F78"/>
  <c r="F79"/>
  <c r="F99"/>
  <c r="F100"/>
  <c r="F101"/>
  <c r="F102"/>
  <c r="F103"/>
  <c r="F119"/>
  <c r="F120"/>
  <c r="F121"/>
  <c r="F122"/>
  <c r="F123"/>
  <c r="F19"/>
  <c r="F20"/>
  <c r="F21"/>
  <c r="F22"/>
  <c r="F45"/>
  <c r="F46"/>
  <c r="F47"/>
  <c r="F48"/>
  <c r="F49"/>
  <c r="F66"/>
  <c r="F67"/>
  <c r="F68"/>
  <c r="F69"/>
  <c r="F70"/>
  <c r="F71"/>
  <c r="F72"/>
  <c r="F73"/>
  <c r="F94"/>
  <c r="F95"/>
  <c r="F96"/>
  <c r="F97"/>
  <c r="F98"/>
  <c r="F112"/>
  <c r="F113"/>
  <c r="F114"/>
  <c r="F115"/>
  <c r="F116"/>
  <c r="F117"/>
  <c r="F118"/>
  <c r="F134"/>
  <c r="F135"/>
  <c r="F136"/>
  <c r="F137"/>
  <c r="F138"/>
  <c r="F139"/>
  <c r="F140"/>
  <c r="F158"/>
  <c r="F159"/>
  <c r="F160"/>
  <c r="F161"/>
  <c r="F162"/>
  <c r="F163"/>
  <c r="F164"/>
  <c r="F27"/>
  <c r="F28"/>
  <c r="F29"/>
  <c r="F30"/>
  <c r="F31"/>
  <c r="F32"/>
  <c r="F33"/>
  <c r="F34"/>
  <c r="F35"/>
  <c r="F36"/>
  <c r="F37"/>
  <c r="F38"/>
  <c r="F39"/>
  <c r="F60"/>
  <c r="F61"/>
  <c r="F62"/>
  <c r="F63"/>
  <c r="F64"/>
  <c r="F65"/>
  <c r="F108"/>
  <c r="F109"/>
  <c r="F110"/>
  <c r="F111"/>
  <c r="F131"/>
  <c r="F132"/>
  <c r="F133"/>
  <c r="F148"/>
  <c r="F149"/>
  <c r="F150"/>
  <c r="F151"/>
  <c r="F15"/>
  <c r="F91"/>
  <c r="F93"/>
  <c r="F165"/>
  <c r="F167"/>
  <c r="F14"/>
  <c r="F16"/>
  <c r="F17"/>
  <c r="F18"/>
  <c r="F40"/>
  <c r="F41"/>
  <c r="F42"/>
  <c r="F43"/>
  <c r="F44"/>
  <c r="F80"/>
  <c r="F81"/>
  <c r="F82"/>
  <c r="F83"/>
  <c r="F84"/>
  <c r="F85"/>
  <c r="F86"/>
  <c r="F88"/>
  <c r="F89"/>
  <c r="F90"/>
  <c r="F92"/>
  <c r="F166"/>
  <c r="F168"/>
  <c r="F169"/>
  <c r="F104"/>
  <c r="F105"/>
  <c r="F106"/>
  <c r="F107"/>
  <c r="F170"/>
  <c r="F171"/>
  <c r="F172"/>
  <c r="F173"/>
  <c r="F174"/>
  <c r="F175"/>
  <c r="F176"/>
  <c r="F177"/>
  <c r="F180"/>
  <c r="F141"/>
  <c r="F142"/>
  <c r="F143"/>
  <c r="F144"/>
  <c r="F145"/>
  <c r="F146"/>
  <c r="F147"/>
  <c r="F124"/>
  <c r="F125"/>
  <c r="F126"/>
  <c r="F129"/>
  <c r="F130"/>
  <c r="F54"/>
  <c r="F55"/>
  <c r="F56"/>
  <c r="F57"/>
  <c r="F58"/>
  <c r="F59"/>
  <c r="F152"/>
  <c r="F153"/>
  <c r="F154"/>
  <c r="F155"/>
  <c r="F156"/>
  <c r="F157"/>
  <c r="H54" i="2"/>
  <c r="K54"/>
  <c r="L54"/>
  <c r="F108"/>
  <c r="F116"/>
  <c r="C116"/>
  <c r="C118"/>
  <c r="I108"/>
  <c r="I116"/>
  <c r="C66" i="7"/>
  <c r="E66"/>
  <c r="E83" i="9"/>
  <c r="G83"/>
  <c r="G131"/>
  <c r="F181" i="3"/>
  <c r="D76" i="2"/>
  <c r="L126"/>
  <c r="H126"/>
  <c r="K126"/>
  <c r="D27" i="10"/>
  <c r="F27"/>
  <c r="G118" i="9"/>
  <c r="C141"/>
  <c r="E118"/>
  <c r="E117" i="2"/>
  <c r="E118"/>
  <c r="H117"/>
  <c r="H118"/>
  <c r="I86"/>
  <c r="I87" s="1"/>
  <c r="L87" s="1"/>
  <c r="L13"/>
  <c r="K13"/>
  <c r="D77"/>
  <c r="H13"/>
  <c r="G141" i="9"/>
  <c r="E141"/>
  <c r="L77" i="2"/>
  <c r="D85"/>
  <c r="K76"/>
  <c r="H76"/>
  <c r="L76"/>
  <c r="L85"/>
  <c r="D87"/>
  <c r="FA12" i="5" l="1"/>
  <c r="J12" s="1"/>
  <c r="I50" s="1"/>
  <c r="FB12"/>
  <c r="FC12"/>
  <c r="IT11" i="14"/>
  <c r="IT13" s="1"/>
  <c r="IT13" i="9"/>
  <c r="IT11"/>
  <c r="FA12" i="7"/>
  <c r="F12" s="1"/>
  <c r="C48"/>
  <c r="E48"/>
  <c r="G48"/>
  <c r="K50" i="5"/>
  <c r="G50"/>
  <c r="G130"/>
  <c r="I130" s="1"/>
  <c r="K130" s="1"/>
  <c r="F50"/>
  <c r="J50"/>
  <c r="H50"/>
  <c r="F130"/>
  <c r="A8" i="14" l="1"/>
  <c r="IV76"/>
  <c r="E76" s="1"/>
  <c r="H130" i="5"/>
  <c r="J130"/>
  <c r="H93"/>
  <c r="B85"/>
  <c r="F48" i="7"/>
  <c r="H48"/>
  <c r="D48"/>
  <c r="J93" i="5"/>
  <c r="H85"/>
</calcChain>
</file>

<file path=xl/sharedStrings.xml><?xml version="1.0" encoding="utf-8"?>
<sst xmlns="http://schemas.openxmlformats.org/spreadsheetml/2006/main" count="1636" uniqueCount="1044">
  <si>
    <t>RELATÓRIO RESUMIDO DA EXECUÇÃO ORÇAMENTÁRIA</t>
  </si>
  <si>
    <t>As linhas 6 a 12 detectam se o período está preenchido corretamente. Em caso de preenchimento indevido a linha 13 irá apresentar somatório igual a ZERO, o que fará aparecer uma mensagem de erro lá no cabeçalho da planilha.</t>
  </si>
  <si>
    <r>
      <rPr>
        <sz val="8"/>
        <rFont val="Cambria"/>
        <family val="1"/>
      </rPr>
      <t>&lt;</t>
    </r>
    <r>
      <rPr>
        <b/>
        <sz val="8"/>
        <rFont val="Cambria"/>
        <family val="1"/>
      </rPr>
      <t>SELECIONE O PERÍODO</t>
    </r>
    <r>
      <rPr>
        <sz val="8"/>
        <rFont val="Cambria"/>
        <family val="1"/>
      </rPr>
      <t xml:space="preserve"> CLICANDO NA SETA AO LADO&gt;</t>
    </r>
  </si>
  <si>
    <t>2º Bimestre de 2017</t>
  </si>
  <si>
    <t>1º Bimestre de 2017</t>
  </si>
  <si>
    <r>
      <rPr>
        <b/>
        <sz val="18"/>
        <rFont val="Times New Roman"/>
        <family val="1"/>
      </rPr>
      <t xml:space="preserve">INFORMAÇÕES INICIAIS - </t>
    </r>
    <r>
      <rPr>
        <b/>
        <sz val="12"/>
        <rFont val="Times New Roman"/>
        <family val="1"/>
      </rPr>
      <t>Versão 2017.1</t>
    </r>
  </si>
  <si>
    <t>3º Bimestre de 2017</t>
  </si>
  <si>
    <t>DADOS DO GESTOR</t>
  </si>
  <si>
    <t>4º Bimestre de 2017</t>
  </si>
  <si>
    <t>Nome do Gestor</t>
  </si>
  <si>
    <t>5º Bimestre de 2017</t>
  </si>
  <si>
    <t>Período de Mandato</t>
  </si>
  <si>
    <t>6º Bimestre de 2017</t>
  </si>
  <si>
    <t>CPF</t>
  </si>
  <si>
    <t>Contador</t>
  </si>
  <si>
    <t>Inscrição no CRC</t>
  </si>
  <si>
    <t>DADOS DO RELATÓRIO</t>
  </si>
  <si>
    <t>Meio de Publicação</t>
  </si>
  <si>
    <r>
      <rPr>
        <sz val="11"/>
        <color indexed="8"/>
        <rFont val="Calibri"/>
        <family val="2"/>
      </rPr>
      <t>Data da Publicação (</t>
    </r>
    <r>
      <rPr>
        <sz val="8"/>
        <rFont val="Arial"/>
        <family val="2"/>
      </rPr>
      <t>Art. 55 da LRF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</si>
  <si>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 xml:space="preserve">Data de Encaminhamento ao TCE </t>
    </r>
    <r>
      <rPr>
        <sz val="8"/>
        <rFont val="Arial"/>
        <family val="2"/>
      </rPr>
      <t>(Art. 53 da Lei 8.258)</t>
    </r>
  </si>
  <si>
    <t>DADOS CADASTRAIS</t>
  </si>
  <si>
    <t>Endereço Eletrônico do Portal da Transparência (Lei 131/2009)</t>
  </si>
  <si>
    <t>Endereço da sede da Prefeitura:</t>
  </si>
  <si>
    <t>Telefones, Fax, Celulares:</t>
  </si>
  <si>
    <t>Site e/ou email de contato:</t>
  </si>
  <si>
    <t>RREOPREF</t>
  </si>
  <si>
    <t>V2017.1</t>
  </si>
  <si>
    <t>Tabela 1 - Balanço Orçamentário</t>
  </si>
  <si>
    <t>BALANÇO ORÇAMENTÁRIO</t>
  </si>
  <si>
    <t>ORÇAMENTOS FISCAL E DA SEGURIDADE SOCIAL</t>
  </si>
  <si>
    <t>RREO - Anexo 1 (LRF, Art. 52, inciso I, alíneas "a" e "b" do inciso II e §1º)</t>
  </si>
  <si>
    <t>Em Reais</t>
  </si>
  <si>
    <t>RECEITAS</t>
  </si>
  <si>
    <t>PREVISÃO INICIAL</t>
  </si>
  <si>
    <t>PREVISÃO ATUALIZADA</t>
  </si>
  <si>
    <t>RECEITAS REALIZADAS</t>
  </si>
  <si>
    <t>SALDO</t>
  </si>
  <si>
    <t>No Bimestre</t>
  </si>
  <si>
    <t>%</t>
  </si>
  <si>
    <t>Até o Bimestre</t>
  </si>
  <si>
    <t>(a)</t>
  </si>
  <si>
    <t>(b)</t>
  </si>
  <si>
    <t>(b/a)</t>
  </si>
  <si>
    <t>(c)</t>
  </si>
  <si>
    <t>(c/a)</t>
  </si>
  <si>
    <t>(a-c)</t>
  </si>
  <si>
    <t>RECEITAS (EXCETO INTRA-ORÇAMENTÁRIAS) (I)</t>
  </si>
  <si>
    <t xml:space="preserve">    RECEITAS CORRENTES</t>
  </si>
  <si>
    <t xml:space="preserve">        RECEITA TRIBUTÁRIA</t>
  </si>
  <si>
    <t xml:space="preserve">            Impostos</t>
  </si>
  <si>
    <t xml:space="preserve">            Taxas</t>
  </si>
  <si>
    <t xml:space="preserve">            Contribuição de Melhoria</t>
  </si>
  <si>
    <t xml:space="preserve">        RECEITA DE CONTRIBUIÇÕES</t>
  </si>
  <si>
    <t xml:space="preserve">            Contribuições Sociais</t>
  </si>
  <si>
    <t xml:space="preserve">            Contribuição de Intervenção no Domínio Econômico</t>
  </si>
  <si>
    <t xml:space="preserve">            Contribuição de Iluminação Pública</t>
  </si>
  <si>
    <t xml:space="preserve">        RECEITA PATRIMONIAL</t>
  </si>
  <si>
    <t xml:space="preserve">            Receitas Imobiliárias</t>
  </si>
  <si>
    <t xml:space="preserve">            Receitas de Valores Mobiliários</t>
  </si>
  <si>
    <t xml:space="preserve">            Receita de Concessões e Permissões</t>
  </si>
  <si>
    <t xml:space="preserve">            Compensações Financeiras</t>
  </si>
  <si>
    <t xml:space="preserve">            Receita Decorrente do Direito de Exploração de Bens Públicos em Áreas de Domínio Público</t>
  </si>
  <si>
    <t xml:space="preserve">            Receita da Cessão de Direitos</t>
  </si>
  <si>
    <t xml:space="preserve">            Outras Receitas Patrimoniais</t>
  </si>
  <si>
    <t xml:space="preserve">        RECEITA AGROPECUÁRIA</t>
  </si>
  <si>
    <t xml:space="preserve">            Receita da Produção Vegetal</t>
  </si>
  <si>
    <t xml:space="preserve">            Receita da Produção Animal e Derivados</t>
  </si>
  <si>
    <t xml:space="preserve">            Outras Receitas Agropecuárias</t>
  </si>
  <si>
    <t xml:space="preserve">        RECEITA INDUSTRIAL</t>
  </si>
  <si>
    <t xml:space="preserve">            Receita da Indústria Extrativa Mineral</t>
  </si>
  <si>
    <t xml:space="preserve">            Receita da Indústria de Transformação</t>
  </si>
  <si>
    <t xml:space="preserve">            Receita da Indústria de Construção</t>
  </si>
  <si>
    <t xml:space="preserve">  Outras Receitas Industriais</t>
  </si>
  <si>
    <t xml:space="preserve">        RECEITA DE SERVIÇOS</t>
  </si>
  <si>
    <t xml:space="preserve">        TRANSFERÊNCIAS CORRENTES</t>
  </si>
  <si>
    <t xml:space="preserve">            Transferências Intergovernamentais</t>
  </si>
  <si>
    <t xml:space="preserve">            Transferências de Instituições Privadas</t>
  </si>
  <si>
    <t xml:space="preserve">            Transferências do Exterior</t>
  </si>
  <si>
    <t xml:space="preserve">            Transferências de Pessoas</t>
  </si>
  <si>
    <t xml:space="preserve">            Transferências de Convênios</t>
  </si>
  <si>
    <t xml:space="preserve">            Transferências para o Combate à Fome</t>
  </si>
  <si>
    <t xml:space="preserve">        OUTRAS RECEITAS CORRENTES</t>
  </si>
  <si>
    <t xml:space="preserve">            Multas e Juros de Mora</t>
  </si>
  <si>
    <t xml:space="preserve">            Indenizações e Restituições</t>
  </si>
  <si>
    <t xml:space="preserve">            Receita da Dívida Ativa</t>
  </si>
  <si>
    <t xml:space="preserve">            Receitas Decorrentes de Aportes Periódicos para Amortização de Déficit Atuarial do RPPS</t>
  </si>
  <si>
    <t xml:space="preserve">            Receitas Correntes Diversas</t>
  </si>
  <si>
    <t xml:space="preserve">    RECEITAS DE CAPITAL</t>
  </si>
  <si>
    <t xml:space="preserve">        OPERAÇÕES DE CRÉDITO</t>
  </si>
  <si>
    <t xml:space="preserve">            Operações de Crédito Internas</t>
  </si>
  <si>
    <t xml:space="preserve">            Operações de Crédito Externas</t>
  </si>
  <si>
    <t xml:space="preserve">        ALIENAÇÃO DE BENS</t>
  </si>
  <si>
    <t xml:space="preserve">            Alienação de Bens Móveis</t>
  </si>
  <si>
    <t xml:space="preserve">            Alienação de Bens Imóveis</t>
  </si>
  <si>
    <t xml:space="preserve">        AMORTIZAÇÕES DE EMPRÉSTIMOS</t>
  </si>
  <si>
    <t xml:space="preserve">        TRANSFERÊNCIAS DE CAPITAL</t>
  </si>
  <si>
    <t xml:space="preserve">            Transferências de Outras Instituições Públicas</t>
  </si>
  <si>
    <t xml:space="preserve">        OUTRAS RECEITAS DE CAPITAL</t>
  </si>
  <si>
    <t xml:space="preserve">            Integralização do Capital Social</t>
  </si>
  <si>
    <t xml:space="preserve">            Dív. Atv. Prov. da Amortiz. de Emp. e Financ.       </t>
  </si>
  <si>
    <t xml:space="preserve">           Receitas Auferida por Detentores de Titulos do Tesouro Nacional Resgatados</t>
  </si>
  <si>
    <t xml:space="preserve">           Receitas da Alienacao de Certificados de Potencial Adicional de Construção - CEPAC</t>
  </si>
  <si>
    <t xml:space="preserve">           Receitas de Capital Diversas</t>
  </si>
  <si>
    <t>♠</t>
  </si>
  <si>
    <t>RECEITAS (INTRA-ORÇAMENTÁRIAS) (II)    Linha 126</t>
  </si>
  <si>
    <t>SUBTOTAL DAS RECEITAS (III) = (I + II)</t>
  </si>
  <si>
    <t>OPERAÇÕES DE CRÉDITO / REFINANCIAMENTO  (IV)</t>
  </si>
  <si>
    <t xml:space="preserve">    Operações de Crédito Internas</t>
  </si>
  <si>
    <t xml:space="preserve">        Mobiliária</t>
  </si>
  <si>
    <t xml:space="preserve">        Contratual</t>
  </si>
  <si>
    <t xml:space="preserve">    Operações de Crédito Externas</t>
  </si>
  <si>
    <t>SUBTOTAL COM REFINANCIAMENTO (V) = (III + IV)</t>
  </si>
  <si>
    <t>DÉFICIT (VI)</t>
  </si>
  <si>
    <t>TOTAL (VII) = (V + VI)</t>
  </si>
  <si>
    <t>SALDOS DE EXERCÍCIOS ANTERIORES
(UTILIZADOS PARA CRÉDITOS ADICIONAIS)</t>
  </si>
  <si>
    <t xml:space="preserve">    Recursos Arrecadados em Exercícios Anteriores - RPPS</t>
  </si>
  <si>
    <t xml:space="preserve">    Superávit Financeiro</t>
  </si>
  <si>
    <t xml:space="preserve">    Reabertura de Créditos Adicionais</t>
  </si>
  <si>
    <t>DOTAÇÃO INICIAL</t>
  </si>
  <si>
    <t>DOTAÇÃO ATUALIZADA</t>
  </si>
  <si>
    <t>DESPESAS EMPENHADAS</t>
  </si>
  <si>
    <t>DESPESAS LIQUIDADAS</t>
  </si>
  <si>
    <t>DESPESAS PAGAS ATÉ O BIMESTRE</t>
  </si>
  <si>
    <r>
      <rPr>
        <b/>
        <sz val="10"/>
        <rFont val="Times New Roman"/>
        <family val="1"/>
      </rPr>
      <t>INSCRITAS EM RESTOS A PAGAR NÃO PROCESSADOS</t>
    </r>
    <r>
      <rPr>
        <b/>
        <vertAlign val="superscript"/>
        <sz val="10"/>
        <rFont val="Times New Roman"/>
        <family val="1"/>
      </rPr>
      <t>2</t>
    </r>
  </si>
  <si>
    <t>DESPESAS</t>
  </si>
  <si>
    <t>(d)</t>
  </si>
  <si>
    <t>(e)</t>
  </si>
  <si>
    <t>(f)</t>
  </si>
  <si>
    <t xml:space="preserve">(g) = (e-f) </t>
  </si>
  <si>
    <t>(h)</t>
  </si>
  <si>
    <t>(i) = (e-h)</t>
  </si>
  <si>
    <t>(j)</t>
  </si>
  <si>
    <t>(k)</t>
  </si>
  <si>
    <t>DESPESAS (EXCETO INTRA-ORÇAMENTÁRIAS) (VIII)</t>
  </si>
  <si>
    <t xml:space="preserve">    DESPESAS CORRENTES</t>
  </si>
  <si>
    <t xml:space="preserve">        PESSOAL E ENCARGOS SOCIAIS</t>
  </si>
  <si>
    <t xml:space="preserve">        JUROS E ENCARGOS DA DÍVIDA</t>
  </si>
  <si>
    <t xml:space="preserve">        OUTRAS DESPESAS CORRENTES</t>
  </si>
  <si>
    <t xml:space="preserve">    DESPESAS DE CAPITAL</t>
  </si>
  <si>
    <t xml:space="preserve">        INVESTIMENTOS</t>
  </si>
  <si>
    <t xml:space="preserve">        INVERSÕES FINANCEIRAS</t>
  </si>
  <si>
    <t xml:space="preserve">        AMORTIZAÇÃO DA DÍVIDA</t>
  </si>
  <si>
    <t xml:space="preserve">    RESERVA DE CONTINGÊNCIA</t>
  </si>
  <si>
    <t>DESPESAS (INTRA-ORÇAMENTÁRIAS) (IX)</t>
  </si>
  <si>
    <t>SUBTOTAL DAS DESPESAS (X) = (VIII + IX)</t>
  </si>
  <si>
    <t>AMORTIZAÇÃO DA DÍV. / REFINANCIAMENTO (XI)</t>
  </si>
  <si>
    <t xml:space="preserve">    Amortização da Dívida Interna</t>
  </si>
  <si>
    <t xml:space="preserve">        Dívida Mobiliária</t>
  </si>
  <si>
    <t xml:space="preserve">        Outras Dívidas</t>
  </si>
  <si>
    <t xml:space="preserve">    Amortização da Dívida Externa</t>
  </si>
  <si>
    <t>SUBTOTAL C/ REFINANCIAMENTO (XII) = (X + XI)</t>
  </si>
  <si>
    <t>SUPERAVIT (XIII)</t>
  </si>
  <si>
    <t>TOTAL (XIV) = (XII + XIII)</t>
  </si>
  <si>
    <t xml:space="preserve">    RESERVA DO RPPS</t>
  </si>
  <si>
    <t>FONTE: Sistema &lt;sistema&gt;, Unidade Responsável: &lt;Unidade Responsável&gt;. Emissão: &lt;dd/mm/aaaa&gt;, às &lt;hh:mm:ss&gt;. Assinado Digitalmente no dia &lt;dd/mm/aaaa&gt;, às &lt;hh:mm:ss&gt;.</t>
  </si>
  <si>
    <t>2 Essa coluna poderá ser apresentada somente no último bimestre</t>
  </si>
  <si>
    <t>RECEITAS INTRA-ORÇAMENTÁRIAS</t>
  </si>
  <si>
    <t>RECEITAS (INTRA-ORÇAMENTÁRIAS) (II)</t>
  </si>
  <si>
    <t xml:space="preserve">            Outras Receitas Industriais</t>
  </si>
  <si>
    <t xml:space="preserve">           Dív. Atv. Prov. da Amortiz. de Emp. e Financ.       </t>
  </si>
  <si>
    <t xml:space="preserve">           Outras Receitas de Capital</t>
  </si>
  <si>
    <t>DESPESAS INTRA-ORÇAMENTÁRIAS</t>
  </si>
  <si>
    <t>INSCRITAS EM RESTOS A PAGAR NÃO PROCESSADOS</t>
  </si>
  <si>
    <t>Até o 
Bimestre</t>
  </si>
  <si>
    <t>Tabela 2 - Demonstrativo da Execução das Despesas por Função/Subfunção</t>
  </si>
  <si>
    <t>DEMONSTRATIVO DA EXECUÇÃO DAS DESPESAS POR FUNÇÃO/SUBFUNÇÃO</t>
  </si>
  <si>
    <t>RREO - Anexo 2 (LRF, Art. 52, inciso II, alínea "c")</t>
  </si>
  <si>
    <t>FUNÇÃO/SUBFUNÇÃO</t>
  </si>
  <si>
    <t>DOTAÇÃO</t>
  </si>
  <si>
    <r>
      <rPr>
        <b/>
        <sz val="10"/>
        <rFont val="Times New Roman"/>
        <family val="1"/>
      </rPr>
      <t>INSCRITAS EM RESTOS A PAGAR NÃO PROCESSADOS</t>
    </r>
    <r>
      <rPr>
        <b/>
        <vertAlign val="superscript"/>
        <sz val="10"/>
        <rFont val="Times New Roman"/>
        <family val="1"/>
      </rPr>
      <t>1</t>
    </r>
    <r>
      <rPr>
        <b/>
        <sz val="10"/>
        <rFont val="Times New Roman"/>
        <family val="1"/>
      </rPr>
      <t xml:space="preserve"> (f)</t>
    </r>
  </si>
  <si>
    <t>INICIAL</t>
  </si>
  <si>
    <t>ATUALIZADA</t>
  </si>
  <si>
    <t>(b/total b)</t>
  </si>
  <si>
    <t>(c) = (a-b)</t>
  </si>
  <si>
    <t>(d/total d)</t>
  </si>
  <si>
    <t>(e) = (a-d)</t>
  </si>
  <si>
    <t>DESPESAS (EXCETO INTRA-ORÇAMENTÁRIAS) (I)</t>
  </si>
  <si>
    <t xml:space="preserve">    LEGISLATIVA</t>
  </si>
  <si>
    <t>Ação Legislativa</t>
  </si>
  <si>
    <t>Controle Externo</t>
  </si>
  <si>
    <t>Demais Subfunções</t>
  </si>
  <si>
    <t xml:space="preserve">    JUDICIÁRIA</t>
  </si>
  <si>
    <t>Ação Judiciária</t>
  </si>
  <si>
    <t>Defesa do Interesse Público no Processo Judiciário</t>
  </si>
  <si>
    <t xml:space="preserve">    ESSENCIAL A JUSTIÇA</t>
  </si>
  <si>
    <t>Defesa da Ordem Jurídica</t>
  </si>
  <si>
    <t>Representação Judicial e Extrajudicial</t>
  </si>
  <si>
    <t xml:space="preserve">    ADMINISTRAÇÃO</t>
  </si>
  <si>
    <t>Planejamento e Orçamento</t>
  </si>
  <si>
    <t>Administração Geral</t>
  </si>
  <si>
    <t>Administração Financeira</t>
  </si>
  <si>
    <t>Controle Interno</t>
  </si>
  <si>
    <t>Normatização e Fiscalização</t>
  </si>
  <si>
    <t>Tecnologia da Informação</t>
  </si>
  <si>
    <t>Ordenamento Territorial</t>
  </si>
  <si>
    <t>Formação de Recursos Humanos</t>
  </si>
  <si>
    <t>Administração de Receitas</t>
  </si>
  <si>
    <t>Administração de Concessões</t>
  </si>
  <si>
    <t>Comunicação Social</t>
  </si>
  <si>
    <t xml:space="preserve">    DEFESA NACIONAL</t>
  </si>
  <si>
    <t>Defesa Aérea</t>
  </si>
  <si>
    <t>Defesa Naval</t>
  </si>
  <si>
    <t>Defesa Terrestre</t>
  </si>
  <si>
    <t xml:space="preserve">    SEGURANÇA PÚBLICA</t>
  </si>
  <si>
    <t>Policiamento</t>
  </si>
  <si>
    <t>Defesa Civil</t>
  </si>
  <si>
    <t>Informação e Inteligência</t>
  </si>
  <si>
    <t xml:space="preserve">    RELAÇÕES EXTERIORES</t>
  </si>
  <si>
    <t>Relações Diplomáticas</t>
  </si>
  <si>
    <t>Cooperação Internacional</t>
  </si>
  <si>
    <t xml:space="preserve">    ASSISTÊNCIA SOCIAL</t>
  </si>
  <si>
    <t>Assistência ao Idoso</t>
  </si>
  <si>
    <t>Assistência ao Portador de Deficiência</t>
  </si>
  <si>
    <t>Assistência à Criança e ao Adolescente</t>
  </si>
  <si>
    <t>Assistência Comunitária</t>
  </si>
  <si>
    <t xml:space="preserve">    PREVIDÊNCIA SOCIAL</t>
  </si>
  <si>
    <t>Previdência Básica</t>
  </si>
  <si>
    <t>Previdência do Regime Estatutário</t>
  </si>
  <si>
    <t>Previdência Complementar</t>
  </si>
  <si>
    <t>Previdência Especial</t>
  </si>
  <si>
    <t xml:space="preserve">    SAÚDE</t>
  </si>
  <si>
    <t>Atenção Básica</t>
  </si>
  <si>
    <t>Assistência Hospitalar e Ambulatorial</t>
  </si>
  <si>
    <t>Suporte Profilático e Terapêutico</t>
  </si>
  <si>
    <t>Vigilância Sanitária</t>
  </si>
  <si>
    <t>Vigilância Epidemiológica</t>
  </si>
  <si>
    <t>Alimentação e Nutrição</t>
  </si>
  <si>
    <t xml:space="preserve">    TRABALHO</t>
  </si>
  <si>
    <t>Proteção e Benefícios ao Trabalhador</t>
  </si>
  <si>
    <t>Relações de Trabalho</t>
  </si>
  <si>
    <t>Empregabilidade</t>
  </si>
  <si>
    <t>Fomento ao Trabalho</t>
  </si>
  <si>
    <t xml:space="preserve">    EDUCAÇÃO</t>
  </si>
  <si>
    <t>Ensino Fundamental</t>
  </si>
  <si>
    <t>Ensino Médio</t>
  </si>
  <si>
    <t>Ensino Profissional</t>
  </si>
  <si>
    <t>Ensino Superior</t>
  </si>
  <si>
    <t>Educação Infantil</t>
  </si>
  <si>
    <t>Educação de Jovens e Adultos</t>
  </si>
  <si>
    <t>Educação Especial</t>
  </si>
  <si>
    <t>Educação Básica</t>
  </si>
  <si>
    <t xml:space="preserve">    CULTURA</t>
  </si>
  <si>
    <t>Patrimônio Histórico, Artístico e Arqueológico</t>
  </si>
  <si>
    <t>Difusão Cultural</t>
  </si>
  <si>
    <t xml:space="preserve">    DIREITOS DA CIDADANIA</t>
  </si>
  <si>
    <t>Custódia e Reintegração Social</t>
  </si>
  <si>
    <t>Direitos Individuais, Coletivos e Difusos</t>
  </si>
  <si>
    <t>Assistência aos Povos Indígenas</t>
  </si>
  <si>
    <t xml:space="preserve">    URBANISMO</t>
  </si>
  <si>
    <t>Infra-Estrutura Urbana</t>
  </si>
  <si>
    <t>Serviços Urbanos</t>
  </si>
  <si>
    <t>Transportes Coletivos Urbanos</t>
  </si>
  <si>
    <t xml:space="preserve">    HABITAÇÃO</t>
  </si>
  <si>
    <t>Habitação Rural</t>
  </si>
  <si>
    <t>Habitação Urbana</t>
  </si>
  <si>
    <t xml:space="preserve">    SANEAMENTO</t>
  </si>
  <si>
    <t>Saneamento Básico Rural</t>
  </si>
  <si>
    <t>Saneamento Básico Urbano</t>
  </si>
  <si>
    <t xml:space="preserve">    GESTÃO AMBIENTAL</t>
  </si>
  <si>
    <t>Preservação e Conservação Ambiental</t>
  </si>
  <si>
    <t>Controle Ambiental</t>
  </si>
  <si>
    <t>Recuperação de Áreas Degradadas</t>
  </si>
  <si>
    <t>Recursos Hídricos</t>
  </si>
  <si>
    <t>Meteorologia</t>
  </si>
  <si>
    <t xml:space="preserve">    CIÊNCIA E TECNOLOGIA</t>
  </si>
  <si>
    <t>Desenvolvimento Científico</t>
  </si>
  <si>
    <t>Desenvolvimento Tecnológico e Engenharia</t>
  </si>
  <si>
    <t>Difusão do Conhecimento Científico e Tecnológico</t>
  </si>
  <si>
    <t xml:space="preserve">    AGRICULTURA</t>
  </si>
  <si>
    <t>Abastecimento</t>
  </si>
  <si>
    <t>Extensão Rural</t>
  </si>
  <si>
    <t>Irrigação</t>
  </si>
  <si>
    <t>Promoção da Produção Agropecuária</t>
  </si>
  <si>
    <t>Defesa Agropecuária</t>
  </si>
  <si>
    <t xml:space="preserve">    ORGANIZAÇÃO AGRÁRIA</t>
  </si>
  <si>
    <t>Reforma Agrária</t>
  </si>
  <si>
    <t>Colonização</t>
  </si>
  <si>
    <t xml:space="preserve">    INDÚSTRIA</t>
  </si>
  <si>
    <t>Promoção Industrial</t>
  </si>
  <si>
    <t>Produção Industrial</t>
  </si>
  <si>
    <t>Mineração</t>
  </si>
  <si>
    <t>Propriedade Industrial</t>
  </si>
  <si>
    <t>Normalização e Qualidade</t>
  </si>
  <si>
    <t xml:space="preserve">    COMÉRCIO E SERVIÇOS</t>
  </si>
  <si>
    <t>Promoção Comercial</t>
  </si>
  <si>
    <t>Comercialização</t>
  </si>
  <si>
    <t>Comércio Exterior</t>
  </si>
  <si>
    <t>Serviços Financeiros</t>
  </si>
  <si>
    <t>Turismo</t>
  </si>
  <si>
    <t xml:space="preserve">    COMUNICAÇÕES</t>
  </si>
  <si>
    <t>Comunicações Postais</t>
  </si>
  <si>
    <t>Telecomunicações</t>
  </si>
  <si>
    <t xml:space="preserve">    ENERGIA</t>
  </si>
  <si>
    <t>Conservação de Energia</t>
  </si>
  <si>
    <t>Energia Elétrica</t>
  </si>
  <si>
    <t>Combustíveis Minerais</t>
  </si>
  <si>
    <t>Biocombutíveis</t>
  </si>
  <si>
    <t xml:space="preserve">    TRANSPORTE</t>
  </si>
  <si>
    <t>Transporte Áereo</t>
  </si>
  <si>
    <t>Transporte Rodoviário</t>
  </si>
  <si>
    <t>Transporte Ferroviário</t>
  </si>
  <si>
    <t>Transporte Hidroviário</t>
  </si>
  <si>
    <t>Transportes Especiais</t>
  </si>
  <si>
    <t xml:space="preserve">    DESPORTO E LAZER</t>
  </si>
  <si>
    <t>Desporto de Rendimento</t>
  </si>
  <si>
    <t>Desporto Comunitário</t>
  </si>
  <si>
    <t>Lazer</t>
  </si>
  <si>
    <t xml:space="preserve">    ENCARGOS ESPECIAIS</t>
  </si>
  <si>
    <t>Refinanciamento da Dívida Interna</t>
  </si>
  <si>
    <t>Refinanciamento da Dívida Externa</t>
  </si>
  <si>
    <t>Serviço da Dívida Interna</t>
  </si>
  <si>
    <t>Serviço da Dívida Externa</t>
  </si>
  <si>
    <t>Outras Transferências</t>
  </si>
  <si>
    <t>Outros Encargos Especiais</t>
  </si>
  <si>
    <t>Transferências para a Educação Básica</t>
  </si>
  <si>
    <t>DESPESAS (INTRA-ORÇAMENTÁRIAS) (II)</t>
  </si>
  <si>
    <t>TOTAL (III) = (I + II)</t>
  </si>
  <si>
    <t>1 Essa coluna poderá ser apresentada somente no último bimestre</t>
  </si>
  <si>
    <t>Tabela 3 - Demonstrativo da Receita Corrente Líquida</t>
  </si>
  <si>
    <t>Fev</t>
  </si>
  <si>
    <t>Jan</t>
  </si>
  <si>
    <t>Dez</t>
  </si>
  <si>
    <t>Abr</t>
  </si>
  <si>
    <t>Mar</t>
  </si>
  <si>
    <t>Jun</t>
  </si>
  <si>
    <t>Mai</t>
  </si>
  <si>
    <t>Ago</t>
  </si>
  <si>
    <t>Jul</t>
  </si>
  <si>
    <t>DEMONSTRATIVO DA RECEITA CORRENTE LÍQUIDA</t>
  </si>
  <si>
    <t>Out</t>
  </si>
  <si>
    <t>Set</t>
  </si>
  <si>
    <t>Nov</t>
  </si>
  <si>
    <t>RREO - Anexo 3 (LRF, Art. 53, inciso I)</t>
  </si>
  <si>
    <t>ESPECIFICAÇÃO</t>
  </si>
  <si>
    <t>EVOLUÇÃO DA RECEITA REALIZADA NOS ÚLTIMOS 12 MESES</t>
  </si>
  <si>
    <t>TOTAL (ÚLTIMOS 12 MESES)</t>
  </si>
  <si>
    <t>RECEITAS CORRENTES (I)</t>
  </si>
  <si>
    <t xml:space="preserve">    Receita Tributária</t>
  </si>
  <si>
    <t xml:space="preserve">         IPTU</t>
  </si>
  <si>
    <t xml:space="preserve">         ISS</t>
  </si>
  <si>
    <t xml:space="preserve">         ITBI</t>
  </si>
  <si>
    <t xml:space="preserve">         IRRF</t>
  </si>
  <si>
    <t xml:space="preserve">         Outras Receitas Tributárias</t>
  </si>
  <si>
    <t xml:space="preserve">    Receita de Contribuições</t>
  </si>
  <si>
    <t xml:space="preserve">    Receita Patrimonial</t>
  </si>
  <si>
    <t xml:space="preserve">    Receita Agropecuária</t>
  </si>
  <si>
    <t xml:space="preserve">    Receita Industrial</t>
  </si>
  <si>
    <t xml:space="preserve">    Receita de Serviços</t>
  </si>
  <si>
    <t xml:space="preserve">    Transferências Correntes</t>
  </si>
  <si>
    <t xml:space="preserve">         Cota-Parte do FPM</t>
  </si>
  <si>
    <t xml:space="preserve">         Cota-Parte do ICMS</t>
  </si>
  <si>
    <t xml:space="preserve">         Cota-Parte do IPVA</t>
  </si>
  <si>
    <t xml:space="preserve">         Cota-Parte do ITR</t>
  </si>
  <si>
    <t xml:space="preserve">         Transferências da LC 87/1996</t>
  </si>
  <si>
    <t xml:space="preserve">         Transferências da LC 61/1989</t>
  </si>
  <si>
    <t xml:space="preserve">         Transferências do FUNDEB</t>
  </si>
  <si>
    <t xml:space="preserve">         Outras Transferências Correntes</t>
  </si>
  <si>
    <t xml:space="preserve">    Outras Receitas Correntes</t>
  </si>
  <si>
    <t>DEDUÇÕES (II)</t>
  </si>
  <si>
    <t xml:space="preserve">    Contrib. do Servidor para o Plano de Previdência </t>
  </si>
  <si>
    <t xml:space="preserve">    Compensação Financ. entre Regimes Previdência</t>
  </si>
  <si>
    <t xml:space="preserve">    Dedução de Receita para Formação do FUNDEB</t>
  </si>
  <si>
    <t>RECEITA CORRENTE LÍQUIDA (III) = (I - II)</t>
  </si>
  <si>
    <t>Tabela 4.1 - Demonstrativo das Receitas e Despesas Previdenciárias do Regime Próprio de Previdência dos Servidores</t>
  </si>
  <si>
    <t>DEMONSTRATIVO DAS RECEITAS E DESPESAS PREVIDENCIÁRIAS DO REGIME PRÓPRIO DE PREVIDÊNCIA DOS SERVIDORES</t>
  </si>
  <si>
    <t>ORÇAMENTO DA SEGURIDADE SOCIAL</t>
  </si>
  <si>
    <t>RREO - Anexo 4 (LRF, Art. 53, inciso II)</t>
  </si>
  <si>
    <t>RECEITAS PREVIDENCIÁRIAS - RPPS</t>
  </si>
  <si>
    <t>Até o Bimestre/</t>
  </si>
  <si>
    <t xml:space="preserve">    RECEITAS CORRENTES (I)</t>
  </si>
  <si>
    <t xml:space="preserve">        Receita de Contribuições dos Segurados</t>
  </si>
  <si>
    <t xml:space="preserve">            Civil</t>
  </si>
  <si>
    <t xml:space="preserve">                Ativo </t>
  </si>
  <si>
    <t xml:space="preserve">                Inativo </t>
  </si>
  <si>
    <t xml:space="preserve">                Pensionista </t>
  </si>
  <si>
    <t xml:space="preserve">            Militar</t>
  </si>
  <si>
    <t xml:space="preserve">                Ativo</t>
  </si>
  <si>
    <t xml:space="preserve">                Inativo</t>
  </si>
  <si>
    <t xml:space="preserve">        Receita de Contribuições Patronais</t>
  </si>
  <si>
    <t xml:space="preserve">            Em Regime de Parcelamento de Débitos</t>
  </si>
  <si>
    <t xml:space="preserve">        Receita Patrimonial</t>
  </si>
  <si>
    <t xml:space="preserve">        Receita de Serviços</t>
  </si>
  <si>
    <t xml:space="preserve">        Receita de Aporte Periódico de Valores Predefinidos</t>
  </si>
  <si>
    <t xml:space="preserve">        Outras Receitas Correntes</t>
  </si>
  <si>
    <t xml:space="preserve">            Compensação Previdenciária do RGPS para o RPPS</t>
  </si>
  <si>
    <t xml:space="preserve">            Demais Receitas Correntes</t>
  </si>
  <si>
    <t xml:space="preserve">    RECEITAS DE CAPITAL (II)</t>
  </si>
  <si>
    <t xml:space="preserve">        Alienação de Bens, Direitos e Ativos</t>
  </si>
  <si>
    <t xml:space="preserve">        Amortização de Empréstimos</t>
  </si>
  <si>
    <t xml:space="preserve">        Outras Receitas de Capital</t>
  </si>
  <si>
    <t>TOTAL DAS RECEITAS PREVIDENCIÁRIAS RPPS - (III) = (I + II)</t>
  </si>
  <si>
    <t>DESPESAS PREVIDENCIÁRIAS - RPPS</t>
  </si>
  <si>
    <t xml:space="preserve"> Em</t>
  </si>
  <si>
    <t xml:space="preserve">    ADMINISTRAÇÃO (IV)</t>
  </si>
  <si>
    <t xml:space="preserve">        Despesas Correntes</t>
  </si>
  <si>
    <t xml:space="preserve">        Despesas de Capital</t>
  </si>
  <si>
    <t xml:space="preserve">    PREVIDÊNCIA (V)</t>
  </si>
  <si>
    <t xml:space="preserve">        Benefícios Civil</t>
  </si>
  <si>
    <t xml:space="preserve">            Aposentadorias</t>
  </si>
  <si>
    <t xml:space="preserve">            Pensões</t>
  </si>
  <si>
    <t xml:space="preserve">            Outros Benefícios Previdenciários</t>
  </si>
  <si>
    <t xml:space="preserve">        Benefícios Militar</t>
  </si>
  <si>
    <t xml:space="preserve">            Reformas</t>
  </si>
  <si>
    <t xml:space="preserve">       Outras Despesas Previdenciárias</t>
  </si>
  <si>
    <t xml:space="preserve">            Compensação Previdenciária do RPPS para o RGPS</t>
  </si>
  <si>
    <t xml:space="preserve">            Demais Despesas Previdenciárias</t>
  </si>
  <si>
    <t>TOTAL DAS DESPESAS PREVIDENCIÁRIAS RPPS (VI) = (IV + V)</t>
  </si>
  <si>
    <t>RESULTADO PREVIDENCIÁRIO (VII) = (III – VI)</t>
  </si>
  <si>
    <t>RECURSOS RPPS ARRECADADOS EM EXERCÍCIOS ANTERIORES</t>
  </si>
  <si>
    <t>PREVISÃO ORÇAMENTÁRIA</t>
  </si>
  <si>
    <t>VALOR</t>
  </si>
  <si>
    <t>RESERVA ORÇAMENTÁRIA DO RPPS</t>
  </si>
  <si>
    <t>APORTES DE RECURSOS PARA O REGIME PRÓPRIO
DE PREVIDÊNCIA DO SERVIDOR</t>
  </si>
  <si>
    <t>APORTES REALIZADOS</t>
  </si>
  <si>
    <t>Plano de Amortização - Contribuição Patronal Suplementar</t>
  </si>
  <si>
    <t>Plano de Amortização - Aporte Periódico de Valores Predefinidos</t>
  </si>
  <si>
    <t>Outros Aportes para o RPPS</t>
  </si>
  <si>
    <t>Recursos para Cobertura de Déficit Financeiro</t>
  </si>
  <si>
    <t>BENS E DIREITOS DO RPPS</t>
  </si>
  <si>
    <t>PERÍODO DE REFERÊNCIA</t>
  </si>
  <si>
    <t>Caixa e Equivalentes de Caixa</t>
  </si>
  <si>
    <t>Investimentos e Aplicações</t>
  </si>
  <si>
    <t>Outros Bens e Direitos</t>
  </si>
  <si>
    <t>PLANO FINANCEIRO</t>
  </si>
  <si>
    <t>RECEITAS INTRA-ORÇAMENTÁRIAS - RPPS</t>
  </si>
  <si>
    <t>RECEITAS CORRENTES (VIII)</t>
  </si>
  <si>
    <t xml:space="preserve">    Receita de Contribuições dos Segurados</t>
  </si>
  <si>
    <t xml:space="preserve">        Civil</t>
  </si>
  <si>
    <t xml:space="preserve">            Ativo</t>
  </si>
  <si>
    <t xml:space="preserve">            Inativo</t>
  </si>
  <si>
    <t xml:space="preserve">            Pensionista</t>
  </si>
  <si>
    <t xml:space="preserve">        Militar</t>
  </si>
  <si>
    <t xml:space="preserve">    Receita de Contribuições Patronais</t>
  </si>
  <si>
    <t xml:space="preserve">        Em Regime de Parcelamento de Débitos</t>
  </si>
  <si>
    <t xml:space="preserve">        Receitas Imobiliárias</t>
  </si>
  <si>
    <t xml:space="preserve">        Receitas de Valores Mobiliários</t>
  </si>
  <si>
    <t xml:space="preserve">        Outras Receitas Patrimoniais</t>
  </si>
  <si>
    <t xml:space="preserve">        Compensação Previdenciária do RGPS para o RPPS</t>
  </si>
  <si>
    <t xml:space="preserve">        Demais Receitas Correntes</t>
  </si>
  <si>
    <t>RECEITAS DE CAPITAL (IX)</t>
  </si>
  <si>
    <t xml:space="preserve">    Alienação de Bens</t>
  </si>
  <si>
    <t xml:space="preserve">    Amortização de Empréstimos</t>
  </si>
  <si>
    <t xml:space="preserve">    Outras Receitas de Capital</t>
  </si>
  <si>
    <t>TOTAL DAS RECEITAS PREVIDENCIÁRIAS INTRA-ORÇAMENTÁRIAS
(X) = (VIII + IX)</t>
  </si>
  <si>
    <t>ADMINISTRAÇÃO (XI)</t>
  </si>
  <si>
    <t xml:space="preserve">    Despesas Correntes</t>
  </si>
  <si>
    <t xml:space="preserve">    Despesas de Capital</t>
  </si>
  <si>
    <t>PREVIDÊNCIA (XII)</t>
  </si>
  <si>
    <t xml:space="preserve">    Benefícios - Civil</t>
  </si>
  <si>
    <t xml:space="preserve">        Aposentadorias</t>
  </si>
  <si>
    <t xml:space="preserve">        Pensões</t>
  </si>
  <si>
    <t xml:space="preserve">        Outros Benefícios Previdenciários</t>
  </si>
  <si>
    <t xml:space="preserve">    Benefícios - Militar</t>
  </si>
  <si>
    <t xml:space="preserve">        Reformas</t>
  </si>
  <si>
    <t xml:space="preserve">    Outras Despesas Previdenciárias</t>
  </si>
  <si>
    <t xml:space="preserve">        Demais Despesas Previdenciárias</t>
  </si>
  <si>
    <t>TOTAL DAS DESPESAS PREVIDENCIÁRIAS RPPS (XIII) = (XI + XII)</t>
  </si>
  <si>
    <t>RESULTADO PREVIDENCIÁRIO (XIV) = (X – XIII)</t>
  </si>
  <si>
    <t>APORTES DE RECURSOS PARA O PLANO FINANCEIRO DO RPPS</t>
  </si>
  <si>
    <t>Recursos para Cobertura de Insuficiências Financeiras</t>
  </si>
  <si>
    <t>Recursos para a Formação de Reserva</t>
  </si>
  <si>
    <t>Tabela 5 - Demonstrativo do Resultado Nominal</t>
  </si>
  <si>
    <t>DEMONSTRATIVO DO RESULTADO NOMINAL</t>
  </si>
  <si>
    <t>RREO - ANEXO 5 (LRF, art 53, inciso III)</t>
  </si>
  <si>
    <t>DÍVIDA FISCAL LÍQUIDA</t>
  </si>
  <si>
    <t>DÍVIDA CONSOLIDADA (I)</t>
  </si>
  <si>
    <t xml:space="preserve">    Disponibilidade de Caixa</t>
  </si>
  <si>
    <t xml:space="preserve">        Disponibilidade de Caixa bruta</t>
  </si>
  <si>
    <t xml:space="preserve">        (-) Restos a Pagar Processados (Exceto precatórios)</t>
  </si>
  <si>
    <t xml:space="preserve">    Demais Haveres Financeiros</t>
  </si>
  <si>
    <t>DÍVIDA CONSOLIDADA LÍQUIDA (III) = (I - II)</t>
  </si>
  <si>
    <t>RECEITA DE PRIVATIZAÇÕES (IV)</t>
  </si>
  <si>
    <t>PASSIVOS RECONHECIDOS (V)</t>
  </si>
  <si>
    <t>DÍVIDA FISCAL LÍQUIDA (VI) = (III + IV - V)</t>
  </si>
  <si>
    <t xml:space="preserve">RESULTADO NOMINAL </t>
  </si>
  <si>
    <t>(VIc -VIb)</t>
  </si>
  <si>
    <t>(VIc - VIa)</t>
  </si>
  <si>
    <t>DISCRIMINAÇÃO DA META FISCAL</t>
  </si>
  <si>
    <t>VALOR CORRENTE</t>
  </si>
  <si>
    <t>META DE RESULTADO NOMINAL FIXADA NO ANEXO DE METAS FISCAIS DA LDO P/ O EXERCÍCIO DE REFERÊNCIA</t>
  </si>
  <si>
    <t>Tabela 6 - Demonstrativo do Resultado Primário</t>
  </si>
  <si>
    <t>DEMONSTRATIVO DO RESULTADO PRIMÁRIO - ESTADOS, DISTRITO FEDERAL E MUNICÍPIOS</t>
  </si>
  <si>
    <t>RREO - ANEXO 6 (LRF, art 53, inciso III)</t>
  </si>
  <si>
    <t>Em reais</t>
  </si>
  <si>
    <t>RECEITAS PRIMÁRIAS</t>
  </si>
  <si>
    <t>RECEITAS PRIMÁRIAS CORRENTES (I)</t>
  </si>
  <si>
    <t xml:space="preserve">    Receitas Tributárias</t>
  </si>
  <si>
    <t xml:space="preserve">    Receitas de Contribuições</t>
  </si>
  <si>
    <t xml:space="preserve">        Receitas Previdenciárias</t>
  </si>
  <si>
    <t xml:space="preserve">        Outras Receitas de Contribuições</t>
  </si>
  <si>
    <t xml:space="preserve">    Receita Patrimonial Líquida</t>
  </si>
  <si>
    <t xml:space="preserve">        (-) Aplicações Financeiras</t>
  </si>
  <si>
    <t xml:space="preserve"> Cota-Parte do FPM</t>
  </si>
  <si>
    <t xml:space="preserve"> Cota-Parte do ICMS</t>
  </si>
  <si>
    <t xml:space="preserve"> Cota-Parte do IPVA</t>
  </si>
  <si>
    <t xml:space="preserve">        Convênios</t>
  </si>
  <si>
    <t xml:space="preserve">        Outras Transferências Correntes</t>
  </si>
  <si>
    <t xml:space="preserve">    Demais Receitas Correntes</t>
  </si>
  <si>
    <t xml:space="preserve">        Dívida Ativa</t>
  </si>
  <si>
    <t xml:space="preserve">        Diversas Receitas Correntes</t>
  </si>
  <si>
    <t>RECEITAS DE CAPITAL (II)</t>
  </si>
  <si>
    <t xml:space="preserve">    Operações de Crédito (III)</t>
  </si>
  <si>
    <t xml:space="preserve">    Amortização de Empréstimos (IV)</t>
  </si>
  <si>
    <t xml:space="preserve">    Alienação de Bens  (V)</t>
  </si>
  <si>
    <t xml:space="preserve">    Transferências de Capital</t>
  </si>
  <si>
    <t xml:space="preserve">        Outras Transferências de Capital</t>
  </si>
  <si>
    <t>RECEITAS PRIMÁRIAS DE CAPITAL (VI) = (II - III - IV - V)</t>
  </si>
  <si>
    <t>RECEITA PRIMÁRIA TOTAL  (VII) = (I + VI)</t>
  </si>
  <si>
    <t>DESPESAS PRIMÁRIAS</t>
  </si>
  <si>
    <t>DESPESAS CORRENTES (VIII)</t>
  </si>
  <si>
    <t xml:space="preserve">    Pessoal e Encargos Sociais</t>
  </si>
  <si>
    <t xml:space="preserve">    Juros e Encargos da Dívida (IX)</t>
  </si>
  <si>
    <t xml:space="preserve">    Outras Despesas Correntes</t>
  </si>
  <si>
    <t>DESPESAS PRIMÁRIAS CORRENTES (X) = (VIII - IX)</t>
  </si>
  <si>
    <t>DESPESAS DE CAPITAL (XI)</t>
  </si>
  <si>
    <t xml:space="preserve">    Investimentos</t>
  </si>
  <si>
    <t xml:space="preserve">    Inversões Financeiras</t>
  </si>
  <si>
    <t xml:space="preserve">        Concessão de Empréstimos (XII)</t>
  </si>
  <si>
    <t xml:space="preserve">        Aquisição de Título de Capital já Integralizado (XIII)</t>
  </si>
  <si>
    <t xml:space="preserve">        Demais Inversões Financeiras</t>
  </si>
  <si>
    <t xml:space="preserve">    Amortização da Dívida (XIV)</t>
  </si>
  <si>
    <t>DESPESAS PRIMÁRIAS DE CAPITAL (XV) = (XI - XII - XIII - XIV)</t>
  </si>
  <si>
    <t>RESERVA DE CONTINGÊNCIA (XVI)</t>
  </si>
  <si>
    <t>RESERVA DO RPPS (XVII)</t>
  </si>
  <si>
    <t>DESPESA PRIMÁRIA TOTAL (XVIII) = (X + XV + XVI + XVII)</t>
  </si>
  <si>
    <t xml:space="preserve">RESULTADO PRIMÁRIO (XIX) = (VII - XVIII) </t>
  </si>
  <si>
    <t>SALDO DE EXERCÍCIOS ANTERIORES</t>
  </si>
  <si>
    <t>META DE RESULTADO PRIMÁRIO FIXADA NO ANEXO DE METAS FISCAIS DA LDO P/ O EXERCÍCIO DE REFERÊNCIA</t>
  </si>
  <si>
    <t>Tabela 7 - Demonstrativo dos Restos a Pagar por Poder e Órgão</t>
  </si>
  <si>
    <t>DEMONSTRATIVO DOS RESTOS A PAGAR POR PODER E ÓRGÃO</t>
  </si>
  <si>
    <t>RREO - ANEXO 7 (LRF, art. 53, inciso V)</t>
  </si>
  <si>
    <t>PODER/ÓRGÃO</t>
  </si>
  <si>
    <t>RESTOS A PAGAR PROCESSADOS E NÃO PROCESSADOS LIQUIDADOS EM EXERCÍCIOS ANTERIORES</t>
  </si>
  <si>
    <t>RESTOS A PAGAR NÃO PROCESSADOS</t>
  </si>
  <si>
    <t>Saldo Total (a+b)</t>
  </si>
  <si>
    <t>Inscritos</t>
  </si>
  <si>
    <t>Pagos</t>
  </si>
  <si>
    <t>Cancelados</t>
  </si>
  <si>
    <t>Saldo</t>
  </si>
  <si>
    <t>Liquidados</t>
  </si>
  <si>
    <t>Em Exercícios Anteriores</t>
  </si>
  <si>
    <t>Em 31 de dezembro de</t>
  </si>
  <si>
    <t>RESTOS A PAGAR (EXCETO INTRA-ORÇAMENTÁRIOS) (I)</t>
  </si>
  <si>
    <t xml:space="preserve">    Poder Executivo Municipal</t>
  </si>
  <si>
    <t xml:space="preserve">    Poder Legislativo Municipal</t>
  </si>
  <si>
    <t>RESTOS A PAGAR (INTRA-ORÇAMENTÁRIOS) (II)</t>
  </si>
  <si>
    <t>FONTE: Sistema &lt;Nome&gt;, Unidade Responsável &lt;Nome&gt;, Data da emissão &lt;dd/mmm/aaaa&gt; e hora de emissão &lt;hhh e mmm&gt;</t>
  </si>
  <si>
    <t>Tabela 8.2 - Demonstrativo das Receitas e Despesas com Manutenção e Desenvolvimento do Ensino - MDE - MUNICÍPIOS</t>
  </si>
  <si>
    <t>DEMONSTRATIVO DAS RECEITAS E DESPESAS COM MANUTENÇÃO E DESENVOLVIMENTO DO ENSINO - MDE</t>
  </si>
  <si>
    <r>
      <rPr>
        <sz val="8"/>
        <color indexed="9"/>
        <rFont val="Cambria"/>
        <family val="1"/>
      </rPr>
      <t>&lt;</t>
    </r>
    <r>
      <rPr>
        <b/>
        <sz val="8"/>
        <color indexed="9"/>
        <rFont val="Cambria"/>
        <family val="1"/>
      </rPr>
      <t>SELECIONE O PERÍODO</t>
    </r>
    <r>
      <rPr>
        <sz val="8"/>
        <color indexed="9"/>
        <rFont val="Cambria"/>
        <family val="1"/>
      </rPr>
      <t xml:space="preserve"> CLICANDO NA SETA AO LADO&gt;</t>
    </r>
  </si>
  <si>
    <t>RREO - ANEXO 8 (LDB, art. 72)</t>
  </si>
  <si>
    <t>RECEITAS DO ENSINO</t>
  </si>
  <si>
    <r>
      <rPr>
        <sz val="10"/>
        <rFont val="Times New Roman"/>
        <family val="1"/>
      </rPr>
      <t>RECEITA RESULTANTE DE IMPOSTOS (</t>
    </r>
    <r>
      <rPr>
        <i/>
        <sz val="10"/>
        <rFont val="Times New Roman"/>
        <family val="1"/>
      </rPr>
      <t>caput</t>
    </r>
    <r>
      <rPr>
        <sz val="10"/>
        <rFont val="Times New Roman"/>
        <family val="1"/>
      </rPr>
      <t xml:space="preserve"> do art. 212 da Constituição)</t>
    </r>
  </si>
  <si>
    <t>(c) = (b/a)x100</t>
  </si>
  <si>
    <t>1- RECEITA DE IMPOSTOS</t>
  </si>
  <si>
    <t>A célula IV14 pode ter valor 1 ou 0, que vem lá da planilha "Informações Iniciais". Será 1 caso haja algum dado sem preenchimento lá e 0 caso esteja todos os campos preenchidos, ainda que inadequadamente.</t>
  </si>
  <si>
    <t xml:space="preserve">    1.1- Receita Resultante do Imposto sobre a Propriedade Predial e Territorial Urbana – IPTU</t>
  </si>
  <si>
    <t xml:space="preserve">        1.1.1- IPTU</t>
  </si>
  <si>
    <t xml:space="preserve">        1.1.2- Multas, Juros de Mora, Dívida Ativa e Outros Encargos do IPTU</t>
  </si>
  <si>
    <r>
      <rPr>
        <sz val="10"/>
        <color indexed="8"/>
        <rFont val="Times New Roman"/>
        <family val="1"/>
      </rPr>
      <t xml:space="preserve">    1.2- Receita Resultante do Imposto sobre Transmissão </t>
    </r>
    <r>
      <rPr>
        <i/>
        <sz val="10"/>
        <color indexed="8"/>
        <rFont val="Times New Roman"/>
        <family val="1"/>
      </rPr>
      <t>Inter Vivos</t>
    </r>
    <r>
      <rPr>
        <sz val="10"/>
        <color indexed="8"/>
        <rFont val="Times New Roman"/>
        <family val="1"/>
      </rPr>
      <t xml:space="preserve"> – ITBI</t>
    </r>
  </si>
  <si>
    <t xml:space="preserve">        1.2.1- ITBI</t>
  </si>
  <si>
    <t xml:space="preserve">        1.2.2- Multas, Juros de Mora, Dívida Ativa e Outros Encargos do ITBI</t>
  </si>
  <si>
    <t xml:space="preserve">    1.3- Receita Resultante do Imposto sobre Serviços de Qualquer Natureza – ISS</t>
  </si>
  <si>
    <t xml:space="preserve">        1.3.1- ISS</t>
  </si>
  <si>
    <t xml:space="preserve">        1.3.2- Multas, Juros de Mora, Dívida Ativa e Outros Encargos do ISS</t>
  </si>
  <si>
    <r>
      <rPr>
        <sz val="10"/>
        <rFont val="Times New Roman"/>
        <family val="1"/>
      </rPr>
      <t xml:space="preserve">    1.4- Receita Resultante do Imposto de Renda Retido na Fonte </t>
    </r>
    <r>
      <rPr>
        <sz val="10"/>
        <color indexed="8"/>
        <rFont val="Times New Roman"/>
        <family val="1"/>
      </rPr>
      <t>–</t>
    </r>
    <r>
      <rPr>
        <sz val="10"/>
        <rFont val="Times New Roman"/>
        <family val="1"/>
      </rPr>
      <t xml:space="preserve"> IRRF</t>
    </r>
  </si>
  <si>
    <r>
      <rPr>
        <sz val="10"/>
        <rFont val="Times New Roman"/>
        <family val="1"/>
      </rPr>
      <t xml:space="preserve">    1.5- Receita Resultante do Imposto Territorial Rural </t>
    </r>
    <r>
      <rPr>
        <sz val="10"/>
        <color indexed="8"/>
        <rFont val="Times New Roman"/>
        <family val="1"/>
      </rPr>
      <t>–</t>
    </r>
    <r>
      <rPr>
        <sz val="10"/>
        <rFont val="Times New Roman"/>
        <family val="1"/>
      </rPr>
      <t xml:space="preserve"> ITR (CF, art. 153, §4º, inciso III)</t>
    </r>
  </si>
  <si>
    <r>
      <rPr>
        <sz val="10"/>
        <color indexed="8"/>
        <rFont val="Times New Roman"/>
        <family val="1"/>
      </rPr>
      <t xml:space="preserve">        1.5.1- </t>
    </r>
    <r>
      <rPr>
        <sz val="10"/>
        <rFont val="Times New Roman"/>
        <family val="1"/>
      </rPr>
      <t>ITR</t>
    </r>
  </si>
  <si>
    <r>
      <rPr>
        <sz val="10"/>
        <color indexed="8"/>
        <rFont val="Times New Roman"/>
        <family val="1"/>
      </rPr>
      <t xml:space="preserve">        1.5.2- </t>
    </r>
    <r>
      <rPr>
        <sz val="10"/>
        <rFont val="Times New Roman"/>
        <family val="1"/>
      </rPr>
      <t>Multas, Juros de Mora, Dívida Ativa e Outros Encargos do ITR</t>
    </r>
  </si>
  <si>
    <t xml:space="preserve">2- RECEITA DE TRANSFERÊNCIAS CONSTITUCIONAIS E LEGAIS </t>
  </si>
  <si>
    <t xml:space="preserve">    2.1- Cota-Parte FPM </t>
  </si>
  <si>
    <t xml:space="preserve">        2.1.1- Parcela referente à CF, art. 159, I, alínea b</t>
  </si>
  <si>
    <t xml:space="preserve">        2.1.2- Parcela referente à CF, art. 159, I, alínea d</t>
  </si>
  <si>
    <t xml:space="preserve">    2.2- Cota-Parte ICMS </t>
  </si>
  <si>
    <t xml:space="preserve">    2.3- ICMS-Desoneração – L.C. nº87/1996 </t>
  </si>
  <si>
    <t xml:space="preserve">    2.4- Cota-Parte IPI-Exportação </t>
  </si>
  <si>
    <t xml:space="preserve">    2.5- Cota-Parte ITR </t>
  </si>
  <si>
    <t xml:space="preserve">    2.6- Cota-Parte IPVA </t>
  </si>
  <si>
    <t xml:space="preserve">    2.7- Cota-Parte IOF-Ouro </t>
  </si>
  <si>
    <t>3- TOTAL DA RECEITA DE IMPOSTOS (1 + 2)</t>
  </si>
  <si>
    <t>RECEITAS ADICIONAIS PARA FINANCIAMENTO DO ENSINO</t>
  </si>
  <si>
    <t>4- RECEITA DA APLICAÇÃO FINANCEIRA DE OUTROS RECURSOS DE IMPOSTOS VINCULADOS AO  ENSINO</t>
  </si>
  <si>
    <t>5- RECEITA DE TRANSFERÊNCIAS DO FNDE</t>
  </si>
  <si>
    <t xml:space="preserve">    5.1- Transferências do Salário-Educação</t>
  </si>
  <si>
    <t xml:space="preserve">    5.2- Transferências Diretas - PDDE</t>
  </si>
  <si>
    <t xml:space="preserve">    5.3- Transferências Diretas - PNAE</t>
  </si>
  <si>
    <t xml:space="preserve">    5.4 - Transferências Diretas - PNATE</t>
  </si>
  <si>
    <t xml:space="preserve">    5.5- Outras Transferências do FNDE</t>
  </si>
  <si>
    <t xml:space="preserve">    5.6- Aplicação Financeira dos Recursos do FNDE</t>
  </si>
  <si>
    <t>6- RECEITA DE TRANSFERÊNCIAS DE CONVÊNIOS</t>
  </si>
  <si>
    <t xml:space="preserve">    6.1- Transferências de Convênios</t>
  </si>
  <si>
    <r>
      <rPr>
        <sz val="10"/>
        <color indexed="8"/>
        <rFont val="Times New Roman"/>
        <family val="1"/>
      </rPr>
      <t xml:space="preserve">    6.2- Aplicação Financeira </t>
    </r>
    <r>
      <rPr>
        <sz val="10"/>
        <rFont val="Times New Roman"/>
        <family val="1"/>
      </rPr>
      <t xml:space="preserve">dos Recursos </t>
    </r>
    <r>
      <rPr>
        <sz val="10"/>
        <color indexed="8"/>
        <rFont val="Times New Roman"/>
        <family val="1"/>
      </rPr>
      <t>de Convênios</t>
    </r>
  </si>
  <si>
    <t>7- RECEITA DE OPERAÇÕES DE CRÉDITO</t>
  </si>
  <si>
    <t>8- OUTRAS RECEITAS PARA FINANCIAMENTO DO ENSINO</t>
  </si>
  <si>
    <t>9- TOTAL DAS RECEITAS ADICIONAIS PARA FINANCIAMENTO DO ENSINO (4 + 5 + 6 + 7 + 8)</t>
  </si>
  <si>
    <t>FUNDEB</t>
  </si>
  <si>
    <t>PREVISÃO</t>
  </si>
  <si>
    <t>RECEITAS DO FUNDEB</t>
  </si>
  <si>
    <t xml:space="preserve">10- RECEITAS DESTINADAS AO FUNDEB </t>
  </si>
  <si>
    <t xml:space="preserve">    10.1- Cota-Parte FPM Destinada ao FUNDEB – (20% de 2.1.1)</t>
  </si>
  <si>
    <t xml:space="preserve">    10.2- Cota-Parte ICMS Destinada ao FUNDEB – (20% de 2.2)</t>
  </si>
  <si>
    <t xml:space="preserve">    10.3- ICMS-Desoneração Destinada ao FUNDEB – (20% de 2.3)</t>
  </si>
  <si>
    <t xml:space="preserve">    10.4- Cota-Parte IPI-Exportação Destinada ao FUNDEB – (20% de 2.4)</t>
  </si>
  <si>
    <t xml:space="preserve">    10.5- Cota-Parte ITR ou ITR Arrecadado Destinados ao FUNDEB – (20% de (1.5 + 2.5))</t>
  </si>
  <si>
    <t xml:space="preserve">    10.6- Cota-Parte IPVA Destinada ao FUNDEB – (20% de 2.6)</t>
  </si>
  <si>
    <t>11- RECEITAS RECEBIDAS DO FUNDEB</t>
  </si>
  <si>
    <t xml:space="preserve">    11.1- Transferências de Recursos do FUNDEB</t>
  </si>
  <si>
    <t xml:space="preserve">    11.2- Complementação da União ao FUNDEB</t>
  </si>
  <si>
    <t xml:space="preserve">    11.3- Receita de Aplicação Financeira dos Recursos do FUNDEB</t>
  </si>
  <si>
    <t>12- RESULTADO LÍQUIDO DAS TRANSFERÊNCIAS DO FUNDEB (11.1 – 10)</t>
  </si>
  <si>
    <t>[SE RESULTADO LÍQUIDO DA TRANSFERÊNCIA (12) &gt; 0] = ACRÉSCIMO RESULTANTE DAS TRANSFERÊNCIAS DO FUNDEB</t>
  </si>
  <si>
    <t>[SE RESULTADO LÍQUIDO DA TRANSFERÊNCIA (12) &lt; 0] = DECRÉSCIMO RESULTANTE DAS TRANSFERÊNCIAS DO FUNDEB</t>
  </si>
  <si>
    <t>DESPESAS DO FUNDEB</t>
  </si>
  <si>
    <r>
      <rPr>
        <sz val="10"/>
        <rFont val="Times New Roman"/>
        <family val="1"/>
      </rPr>
      <t>INSCRITAS EM RESTOS A PAGAR NÃO PROCESSADOS</t>
    </r>
    <r>
      <rPr>
        <vertAlign val="superscript"/>
        <sz val="10"/>
        <rFont val="Times New Roman"/>
        <family val="1"/>
      </rPr>
      <t>6</t>
    </r>
  </si>
  <si>
    <t>(f) = (e/d)x100</t>
  </si>
  <si>
    <t>(g)</t>
  </si>
  <si>
    <t>(h) = (g/d)x100</t>
  </si>
  <si>
    <t>(i)</t>
  </si>
  <si>
    <t>13- PAGAMENTO DOS PROFISSIONAIS DO MAGISTÉRIO</t>
  </si>
  <si>
    <t xml:space="preserve">   13.1- Com Educação Infantil</t>
  </si>
  <si>
    <t xml:space="preserve">   13.2- Com Ensino Fundamental </t>
  </si>
  <si>
    <t>14- OUTRAS DESPESAS</t>
  </si>
  <si>
    <t xml:space="preserve">   14.1- Com Educação Infantil</t>
  </si>
  <si>
    <t xml:space="preserve">   14.2- Com Ensino Fundamental</t>
  </si>
  <si>
    <t>15- TOTAL DAS DESPESAS DO FUNDEB (13 + 14)</t>
  </si>
  <si>
    <t>DEDUÇÕES PARA FINS DO LIMITE DO FUNDEB</t>
  </si>
  <si>
    <t>16- RESTOS A PAGAR INSCRITOS NO EXERCÍCIO SEM DISPONIBILIDADE FINANCEIRA DE RECURSOS DO FUNDEB</t>
  </si>
  <si>
    <t xml:space="preserve">   16.1 - FUNDEB 60%</t>
  </si>
  <si>
    <t xml:space="preserve">   16.2 - FUNDEB 40%</t>
  </si>
  <si>
    <t xml:space="preserve">17- DESPESAS CUSTEADAS COM O SUPERÁVIT FINANCEIRO, DO EXERCÍCIO ANTERIOR, DO FUNDEB </t>
  </si>
  <si>
    <t xml:space="preserve">   17.1 - FUNDEB 60%</t>
  </si>
  <si>
    <t xml:space="preserve">   17.2 - FUNDEB 40%</t>
  </si>
  <si>
    <t>18- TOTAL DAS DEDUÇÕES CONSIDERADAS PARA FINS DE LIMITE DO FUNDEB (16 + 17)</t>
  </si>
  <si>
    <t>INDICADORES DO FUNDEB</t>
  </si>
  <si>
    <t>19 - TOTAL DAS DESPESAS DO FUNDEB PARA FINS DE LIMITE (15 - 18)</t>
  </si>
  <si>
    <r>
      <rPr>
        <sz val="10"/>
        <rFont val="Times New Roman"/>
        <family val="1"/>
      </rPr>
      <t xml:space="preserve">   19.1 - Mínimo de 60% do FUNDEB na Remuneração do Magistério</t>
    </r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(13 - (16.1 + 17.1)) / (11) x 100) %</t>
    </r>
  </si>
  <si>
    <t xml:space="preserve">   19.2 - Máximo de 40% em Despesa com MDE, que não Remuneração do Magistério (14 - (16.2 + 17.2)) / (11) x 100) %</t>
  </si>
  <si>
    <t xml:space="preserve">   19.3 - Máximo de 5% não Aplicado no Exercício (100 - (19.1 +19.2)) %</t>
  </si>
  <si>
    <t>CONTROLE DA UTILIZAÇÃO DE RECURSOS NO EXERCÍCIO SUBSEQÜENTE</t>
  </si>
  <si>
    <t>MANUTENÇÃO E DESENVOLVIMENTO DO ENSINO – DESPESAS CUSTEADAS COM A RECEITA RESULTANTE DE IMPOSTOS E RECURSOS DO FUNDEB</t>
  </si>
  <si>
    <t>22- EDUCAÇÃO INFANTIL</t>
  </si>
  <si>
    <t xml:space="preserve">    22.1 - Creche</t>
  </si>
  <si>
    <t xml:space="preserve">        22.1.1- Despesas Custeadas com Recursos do FUNDEB</t>
  </si>
  <si>
    <t xml:space="preserve">        22.1.2- Despesas Custeadas com Outros Recursos de Impostos</t>
  </si>
  <si>
    <t xml:space="preserve">    22.2 - Pré-escola</t>
  </si>
  <si>
    <t xml:space="preserve">        22.2.1- Despesas Custeadas com Recursos do FUNDEB</t>
  </si>
  <si>
    <t xml:space="preserve">        22.2.2- Despesas Custeadas com Outros Recursos de Impostos</t>
  </si>
  <si>
    <t>23- ENSINO FUNDAMENTAL</t>
  </si>
  <si>
    <t xml:space="preserve">    23.1- Despesas Custeadas com Recursos do FUNDEB</t>
  </si>
  <si>
    <t xml:space="preserve">    23.2- Despesas Custeadas com Outros Recursos de Impostos</t>
  </si>
  <si>
    <t>24- ENSINO MÉDIO</t>
  </si>
  <si>
    <t>25- ENSINO SUPERIOR</t>
  </si>
  <si>
    <t>26- ENSINO PROFISSIONAL NÃO INTEGRADO AO ENSINO REGULAR</t>
  </si>
  <si>
    <t>27- OUTRAS</t>
  </si>
  <si>
    <t>28- TOTAL DAS DESPESAS COM AÇÕES TÍPICAS DE MDE (22 + 23 + 24 + 25 + 26 + 27)</t>
  </si>
  <si>
    <t>DEDUÇÕES CONSIDERADAS PARA FINS DE LIMITE CONSTITUCIONAL</t>
  </si>
  <si>
    <t>29- RESULTADO LÍQUIDO DAS TRANSFERÊNCIAS DO FUNDEB = (12)</t>
  </si>
  <si>
    <t>30- DESPESAS CUSTEADAS COM A COMPLEMENTAÇÃO DO FUNDEB NO EXERCÍCIO</t>
  </si>
  <si>
    <t>31- RECEITA DE APLICAÇÃO FINANCEIRA DOS RECURSOS DO FUNDEB ATÉ O BIMESTRE = (49)</t>
  </si>
  <si>
    <t>32- DESPESAS CUSTEADAS COM O SUPERÁVIT FINANCEIRO, DO EXERCÍCIO ANTERIOR, DO FUNDEB</t>
  </si>
  <si>
    <t>33- DESPESAS CUSTEADAS COM O SUPERÁVIT FINANCEIRO, DO EXERCÍCIO ANTERIOR, DE OUTROS RECURSOS DE IMPOSTOS</t>
  </si>
  <si>
    <r>
      <rPr>
        <sz val="10"/>
        <rFont val="Times New Roman"/>
        <family val="1"/>
      </rPr>
      <t>34- RESTOS A PAGAR INSCRITOS NO EXERCÍCIO SEM DISPONIBILIDADE FINANCEIRA DE RECURSOS DE IMPOSTOS VINCULADOS AO ENSINO</t>
    </r>
    <r>
      <rPr>
        <vertAlign val="superscript"/>
        <sz val="10"/>
        <rFont val="Times New Roman"/>
        <family val="1"/>
      </rPr>
      <t>4</t>
    </r>
  </si>
  <si>
    <t>35- CANCELAMENTO, NO EXERCÍCIO, DE RESTOS A PAGAR INSCRITOS COM DISPONIBILIDADE FINANCEIRA DE RECURSOS DE IMPOSTOS VINCULADOS AO ENSINO = (45 j)</t>
  </si>
  <si>
    <r>
      <rPr>
        <sz val="10"/>
        <rFont val="Times New Roman"/>
        <family val="1"/>
      </rPr>
      <t>36- TOTAL DAS DEDUÇÕES CONSIDERADAS PARA FINS DE LIMITE CONSTITUCIONAL (29 + 30 + 31 + 32 + 33 + 34 + 35)</t>
    </r>
    <r>
      <rPr>
        <vertAlign val="superscript"/>
        <sz val="10"/>
        <rFont val="Times New Roman"/>
        <family val="1"/>
      </rPr>
      <t>6</t>
    </r>
  </si>
  <si>
    <r>
      <rPr>
        <sz val="10"/>
        <rFont val="Times New Roman"/>
        <family val="1"/>
      </rPr>
      <t>37- TOTAL DAS DESPESAS PARA FINS DE LIMITE ((22 + 23) – (36))</t>
    </r>
    <r>
      <rPr>
        <vertAlign val="superscript"/>
        <sz val="10"/>
        <rFont val="Times New Roman"/>
        <family val="1"/>
      </rPr>
      <t>6</t>
    </r>
  </si>
  <si>
    <r>
      <rPr>
        <sz val="10"/>
        <rFont val="Times New Roman"/>
        <family val="1"/>
      </rPr>
      <t>38- PERCENTUAL DE APLICAÇÃO EM MDE SOBRE A RECEITA LÍQUIDA DE IMPOSTOS ((37) / (3) x 100) %</t>
    </r>
    <r>
      <rPr>
        <vertAlign val="superscript"/>
        <sz val="10"/>
        <rFont val="Times New Roman"/>
        <family val="1"/>
      </rPr>
      <t>6</t>
    </r>
    <r>
      <rPr>
        <sz val="10"/>
        <rFont val="Times New Roman"/>
        <family val="1"/>
      </rPr>
      <t xml:space="preserve"> - LIMITE CONSTITUCIONAL DE 25%</t>
    </r>
    <r>
      <rPr>
        <vertAlign val="superscript"/>
        <sz val="10"/>
        <rFont val="Times New Roman"/>
        <family val="1"/>
      </rPr>
      <t>5</t>
    </r>
  </si>
  <si>
    <t>OUTRAS INFORMAÇÕES PARA CONTROLE</t>
  </si>
  <si>
    <t>OUTRAS DESPESAS CUSTEADAS COM RECEITAS ADICIONAIS PARA FINANCIAMENTO DO ENSINO</t>
  </si>
  <si>
    <r>
      <rPr>
        <sz val="10"/>
        <rFont val="Times New Roman"/>
        <family val="1"/>
      </rPr>
      <t xml:space="preserve">39- </t>
    </r>
    <r>
      <rPr>
        <sz val="10"/>
        <color indexed="8"/>
        <rFont val="Times New Roman"/>
        <family val="1"/>
      </rPr>
      <t>DESPESAS CUSTEADAS COM A</t>
    </r>
    <r>
      <rPr>
        <sz val="10"/>
        <rFont val="Times New Roman"/>
        <family val="1"/>
      </rPr>
      <t xml:space="preserve"> APLICAÇÃO FINANCEIRA DE OUTROS RECURSOS DE  IMPOSTOS VINCULADOS AO ENSINO</t>
    </r>
  </si>
  <si>
    <r>
      <rPr>
        <sz val="10"/>
        <rFont val="Times New Roman"/>
        <family val="1"/>
      </rPr>
      <t xml:space="preserve">40- </t>
    </r>
    <r>
      <rPr>
        <sz val="10"/>
        <color indexed="8"/>
        <rFont val="Times New Roman"/>
        <family val="1"/>
      </rPr>
      <t xml:space="preserve">DESPESAS CUSTEADAS COM A </t>
    </r>
    <r>
      <rPr>
        <sz val="10"/>
        <rFont val="Times New Roman"/>
        <family val="1"/>
      </rPr>
      <t>CONTRIBUIÇÃO SOCIAL DO SALÁRIO-EDUCAÇÃO</t>
    </r>
  </si>
  <si>
    <r>
      <rPr>
        <sz val="10"/>
        <rFont val="Times New Roman"/>
        <family val="1"/>
      </rPr>
      <t xml:space="preserve">41- </t>
    </r>
    <r>
      <rPr>
        <sz val="10"/>
        <color indexed="8"/>
        <rFont val="Times New Roman"/>
        <family val="1"/>
      </rPr>
      <t xml:space="preserve">DESPESAS CUSTEADAS COM </t>
    </r>
    <r>
      <rPr>
        <sz val="10"/>
        <rFont val="Times New Roman"/>
        <family val="1"/>
      </rPr>
      <t>OPERAÇÕES DE CRÉDITO</t>
    </r>
  </si>
  <si>
    <r>
      <rPr>
        <sz val="10"/>
        <rFont val="Times New Roman"/>
        <family val="1"/>
      </rPr>
      <t xml:space="preserve">42- </t>
    </r>
    <r>
      <rPr>
        <sz val="10"/>
        <color indexed="8"/>
        <rFont val="Times New Roman"/>
        <family val="1"/>
      </rPr>
      <t xml:space="preserve">DESPESAS CUSTEADAS COM OUTRAS RECEITAS PARA </t>
    </r>
    <r>
      <rPr>
        <sz val="10"/>
        <rFont val="Times New Roman"/>
        <family val="1"/>
      </rPr>
      <t>FINANCIAMENTO</t>
    </r>
    <r>
      <rPr>
        <sz val="10"/>
        <color indexed="8"/>
        <rFont val="Times New Roman"/>
        <family val="1"/>
      </rPr>
      <t xml:space="preserve"> DO ENSINO</t>
    </r>
  </si>
  <si>
    <t>43- TOTAL DAS OUTRAS DESPESAS CUSTEADAS COM RECEITAS ADICIONAIS PARA FINANCIAMENTO DO ENSINO (39 + 40 + 41 + 42)</t>
  </si>
  <si>
    <t>44- TOTAL GERAL DAS DESPESAS COM MDE (28 + 43)</t>
  </si>
  <si>
    <t>RESTOS A PAGAR INSCRITOS COM DISPONIBILIDADE FINANCEIRA
DE RECURSOS DE IMPOSTOS VINCULADOS AO ENSINO</t>
  </si>
  <si>
    <t>SALDO ATÉ O BIMESTRE</t>
  </si>
  <si>
    <r>
      <rPr>
        <sz val="10"/>
        <rFont val="Times New Roman"/>
        <family val="1"/>
      </rPr>
      <t>CANCELADO EM</t>
    </r>
    <r>
      <rPr>
        <sz val="10"/>
        <color indexed="23"/>
        <rFont val="Times New Roman"/>
        <family val="1"/>
      </rPr>
      <t xml:space="preserve"> </t>
    </r>
    <r>
      <rPr>
        <b/>
        <sz val="12"/>
        <color indexed="23"/>
        <rFont val="Times New Roman"/>
        <family val="1"/>
      </rPr>
      <t>&lt;EXERCÍCIO&gt;</t>
    </r>
    <r>
      <rPr>
        <sz val="10"/>
        <rFont val="Times New Roman"/>
        <family val="1"/>
      </rPr>
      <t xml:space="preserve"> (j)</t>
    </r>
  </si>
  <si>
    <t>45- RESTOS A PAGAR DE DESPESAS COM MDE</t>
  </si>
  <si>
    <t xml:space="preserve">   45.1 - Executadas com Recursos de Impostos Vinculados ao Ensino</t>
  </si>
  <si>
    <t xml:space="preserve">   45.2 - Executadas com Recursos do FUNDEB</t>
  </si>
  <si>
    <t>CONTROLE DA DISPONIBILIDADE FINANCEIRA</t>
  </si>
  <si>
    <t>SALÁRIO EDUCAÇÃO</t>
  </si>
  <si>
    <t>47- (+) INGRESSO DE RECURSOS ATÉ O BIMESTRE</t>
  </si>
  <si>
    <t>48- (-) PAGAMENTOS EFETUADOS ATÉ O BIMESTRE</t>
  </si>
  <si>
    <t xml:space="preserve">     48.1 Orçamento do Exercício</t>
  </si>
  <si>
    <t xml:space="preserve">     48.2 Restos a Pagar</t>
  </si>
  <si>
    <t>49- (+) RECEITA DE APLICAÇÃO FINANCEIRA DOS RECURSOS ATÉ O BIMESTRE</t>
  </si>
  <si>
    <t>50- (=) DISPONIBILIDADE FINANCEIRA ATÉ O BIMESTRE</t>
  </si>
  <si>
    <t>51- (+) Ajustes</t>
  </si>
  <si>
    <t xml:space="preserve">    51.1 Retenções</t>
  </si>
  <si>
    <t xml:space="preserve">    51.2 Conciliação Bancária</t>
  </si>
  <si>
    <t>52- (=) SALDO FINANCEIRO CONCILIADO</t>
  </si>
  <si>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Limites mínimos anuais a serem cumpridos no encerramento do exercício.</t>
    </r>
  </si>
  <si>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Art. 21, § 2º, Lei 11.494/2007: “Até 5% dos recursos recebidos à conta dos Fundos, inclusive relativos à complementação da União recebidos nos termos do §1º do art. 6º desta Lei, poderão ser utilizados no 1º trimestre do exercício imediatamente subseqüente, mediante abertura de crédito adicional.”   </t>
    </r>
  </si>
  <si>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Caput do artigo 212 da CF/1988</t>
    </r>
  </si>
  <si>
    <r>
      <rPr>
        <vertAlign val="superscript"/>
        <sz val="10"/>
        <rFont val="Times New Roman"/>
        <family val="1"/>
      </rPr>
      <t>4</t>
    </r>
    <r>
      <rPr>
        <sz val="10"/>
        <rFont val="Times New Roman"/>
        <family val="1"/>
      </rPr>
      <t xml:space="preserve"> Os valores referentes à parcela dos Restos a Pagar inscritos sem disponibilidade financeira vinculada à educação deverão ser informados somente no RREO do último bimestre do exercício.</t>
    </r>
  </si>
  <si>
    <r>
      <rPr>
        <vertAlign val="superscript"/>
        <sz val="10"/>
        <rFont val="Times New Roman"/>
        <family val="1"/>
      </rPr>
      <t>5</t>
    </r>
    <r>
      <rPr>
        <sz val="10"/>
        <rFont val="Times New Roman"/>
        <family val="1"/>
      </rPr>
      <t xml:space="preserve"> Limites mínimos anuais a serem cumpridos no encerramento do exercício, no âmbito de atuação prioritária, conforme LDB, art. 11, V.</t>
    </r>
  </si>
  <si>
    <r>
      <rPr>
        <vertAlign val="superscript"/>
        <sz val="10"/>
        <rFont val="Times New Roman"/>
        <family val="1"/>
      </rPr>
      <t>6</t>
    </r>
    <r>
      <rPr>
        <sz val="10"/>
        <rFont val="Times New Roman"/>
        <family val="1"/>
      </rPr>
      <t xml:space="preserve"> Nos cinco primeiros bimestres do exercício o acompanhamento poderá ser feito com base na despesa empenhada ou na despesa liquidada. No último bimestre do exercício, o valor deverá corresponder ao total da despesa empenhada. </t>
    </r>
  </si>
  <si>
    <r>
      <rPr>
        <vertAlign val="superscript"/>
        <sz val="10"/>
        <rFont val="Times New Roman"/>
        <family val="1"/>
      </rPr>
      <t>7</t>
    </r>
    <r>
      <rPr>
        <sz val="10"/>
        <rFont val="Times New Roman"/>
        <family val="1"/>
      </rPr>
      <t xml:space="preserve"> Essa coluna poderá ser apresentada somente no último bimestre</t>
    </r>
  </si>
  <si>
    <t>Tabela 8.4 – Demonstrativo da Despesa com Manutenção e Desenvolvimento do Ensino – MDE Executada em Consórcio Público</t>
  </si>
  <si>
    <t>RREO - ANEXO 8 (Portaria STN nº 72/2012, art. 11, II, b)</t>
  </si>
  <si>
    <t>DESPESA COM MDE EXECUTADA EM CONSÓRCIOS PÚBLICOS</t>
  </si>
  <si>
    <t>DESPESAS COM AÇÕES TÍPICAS DE MDE EXECUTADAS EM CONSÓRCIO PÚBLICO</t>
  </si>
  <si>
    <t>VALORES TRANSFERIDOS POR CONTRATO DE RATEIO</t>
  </si>
  <si>
    <r>
      <rPr>
        <sz val="10"/>
        <rFont val="Times New Roman"/>
        <family val="1"/>
      </rPr>
      <t>INSCRITAS EM RESTOS A PAGAR NÃO PROCESSADOS</t>
    </r>
    <r>
      <rPr>
        <vertAlign val="superscript"/>
        <sz val="10"/>
        <rFont val="Times New Roman"/>
        <family val="1"/>
      </rPr>
      <t>1</t>
    </r>
  </si>
  <si>
    <t>&lt;NOME DO CONSÓRCIO PÚBLICO&gt;</t>
  </si>
  <si>
    <t>EDUCAÇÃO INFANTIL (I)</t>
  </si>
  <si>
    <t xml:space="preserve">    Creche</t>
  </si>
  <si>
    <t xml:space="preserve">        Despesas Custeadas com Recursos do FUNDEB</t>
  </si>
  <si>
    <t xml:space="preserve">        Despesas Custeadas com Outros Recursos de Impostos</t>
  </si>
  <si>
    <t xml:space="preserve">    Pré-escola</t>
  </si>
  <si>
    <t>ENSINO FUNDAMENTAL (II)</t>
  </si>
  <si>
    <t xml:space="preserve">    Despesas Custeadas com Recursos do FUNDEB</t>
  </si>
  <si>
    <t xml:space="preserve">    Despesas Custeadas com Outros Recursos de Impostos</t>
  </si>
  <si>
    <t>ENSINO MÉDIO (III)</t>
  </si>
  <si>
    <t>ENSINO SUPERIOR (IV)</t>
  </si>
  <si>
    <t>ENSINO PROFISSIONAL NÃO INTEGRADO AO ENSINO REGULAR (V)</t>
  </si>
  <si>
    <t>OUTRAS (VI)</t>
  </si>
  <si>
    <t>TOTAL DAS DESPESAS COM AÇÕES TÍPICAS DE MDE VII = (I + II + III + IV + V + VI)</t>
  </si>
  <si>
    <t>DESPESAS CUSTEADAS COM A COMPLEMENTAÇÃO DO FUNDEB NO EXERCÍCIO (VIII)</t>
  </si>
  <si>
    <t>RECEITA DE APLICAÇÃO FINANCEIRA DOS RECURSOS DO FUNDEB ATÉ O BIMESTRE (IX)</t>
  </si>
  <si>
    <t>DESPESAS CUSTEADAS COM O SUPERÁVIT FINANCEIRO, DO EXERCÍCIO ANTERIOR, DO FUNDEB (X)</t>
  </si>
  <si>
    <t>DESPESAS CUSTEADAS COM O SUPERÁVIT FINANCEIRO, DO EXERCÍCIO ANTERIOR, DE OUTROS RECURSOS DE IMPOSTOS (XI)</t>
  </si>
  <si>
    <t>RESTOS A PAGAR INSCRITOS NO EXERCÍCIO SEM DISPONIBILIDADE FINANCEIRA DE RECURSOS DE IMPOSTOS VINCULADOS AO ENSINO  (XII)</t>
  </si>
  <si>
    <t>CANCELAMENTO, NO EXERCÍCIO, DE RESTOS A PAGAR INSCRITOS COM DISPONIBILIDADE FINANCEIRA DE RECURSOS DE IMPOSTOS VINCULADOS AO ENSINO (XIII)</t>
  </si>
  <si>
    <t>TOTAL DAS DEDUÇÕES CONSIDERADAS PARA FINS DE LIMITE CONSTITUCIONAL XIV = (VIII + IX + X + XI + XII + XIII)</t>
  </si>
  <si>
    <t>TOTAL DAS DESPESAS PARA FINS DE LIMITE (XV) = (VII – XIV)</t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</si>
  <si>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 xml:space="preserve"> Essa coluna poderá ser apresentada somente no último bimestre</t>
    </r>
  </si>
  <si>
    <t>Tabela 9 – Demonstrativo das Receitas de Operações de Crédito e Despesas de Capital</t>
  </si>
  <si>
    <t>DEMONSTRATIVO DAS RECEITAS DE OPERAÇÕES DE CRÉDITO E DESPESAS DE CAPITAL</t>
  </si>
  <si>
    <t xml:space="preserve"> RREO – ANEXO 9 (LRF, art.53, § 1º, inciso I) </t>
  </si>
  <si>
    <t>SALDO NÃO REALIZADO</t>
  </si>
  <si>
    <t>(c) = (a – b)</t>
  </si>
  <si>
    <r>
      <rPr>
        <sz val="10"/>
        <rFont val="Times New Roman"/>
        <family val="1"/>
      </rPr>
      <t>RECEITAS DE OPERAÇÕES DE CRÉDITO</t>
    </r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(I)</t>
    </r>
  </si>
  <si>
    <t>DOTAÇÃO  ATUALIZADA</t>
  </si>
  <si>
    <t>DESPESAS INSCRITAS EM RESTOS A PAGAR NÃO PROCESSADOS</t>
  </si>
  <si>
    <t>SALDO NÃO EXECUTADO</t>
  </si>
  <si>
    <t>(f) = (d – e)</t>
  </si>
  <si>
    <t>DESPESAS DE CAPITAL</t>
  </si>
  <si>
    <t>(-) Incentivos Fiscais a Contribuinte</t>
  </si>
  <si>
    <t>(-) Incentivos Fiscais a Contribuinte por  Instituições Financeiras</t>
  </si>
  <si>
    <t>DESPESA DE CAPITAL LÍQUIDA (II)</t>
  </si>
  <si>
    <t xml:space="preserve">RESULTADO PARA APURAÇÃO DA </t>
  </si>
  <si>
    <t>REGRA DE OURO (III) = (I – II)</t>
  </si>
  <si>
    <t xml:space="preserve">Notas: </t>
  </si>
  <si>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 Operações de Crédito descritas na CF, art. 167, inciso III</t>
    </r>
  </si>
  <si>
    <t xml:space="preserve">Tabela 10.1 - Demonstrativo da Projeção Atuarial do Regime Próprio de Previdência dos Servidores </t>
  </si>
  <si>
    <t>HÁ LINHAS OCULTAS, DA 17 À 87!!!</t>
  </si>
  <si>
    <t xml:space="preserve">DEMONSTRATIVO DA PROJEÇÃO ATUARIAL DO REGIME PRÓPRIO DE PREVIDÊNCIA DOS SERVIDORES </t>
  </si>
  <si>
    <t xml:space="preserve">EXERCÍCIO
Essa coluna identifica os exercícios para as projeções das receitas e despesas. Deverá ser apresentada a projeção anual, de pelo menos 75 (setenta e cinco) anos, tendo como ano inicial o ano anterior ao da publicação deste demonstrativo, ano em que os valores demonstrados deverão ser os efetivamente executados.
</t>
  </si>
  <si>
    <t>RREO – ANEXO 10 (LRF, art. 53, § 1º, inciso II)</t>
  </si>
  <si>
    <t>EXERCÍCIO</t>
  </si>
  <si>
    <t xml:space="preserve">RECEITAS </t>
  </si>
  <si>
    <t>RESULTADO</t>
  </si>
  <si>
    <t>SALDO FINANCEIRO</t>
  </si>
  <si>
    <t>PREVIDENCIÁRIAS</t>
  </si>
  <si>
    <t>PREVIDENCIÁRIO</t>
  </si>
  <si>
    <t xml:space="preserve"> DO EXERCÍCIO</t>
  </si>
  <si>
    <t>(c) = (a - b)</t>
  </si>
  <si>
    <t>(d) = (“d” exerc. Anterior) + (c)</t>
  </si>
  <si>
    <t>Notas:
1 Projeção atuarial elaborada em &lt;DATA DA AVALIAÇÃO&gt; e oficialmente enviada para o Ministério da Previdência Social – MPS.</t>
  </si>
  <si>
    <t>2 Este Demonstrativo utiliza as seguintes hipóteses:
&lt;HIPÓTESE&gt;: &lt;VALOR&gt;</t>
  </si>
  <si>
    <t>Tabela 11 - Demonstrativo da Receita de Alienação de Ativos e Aplicação dos Recursos</t>
  </si>
  <si>
    <t>DEMONSTRATIVO DA RECEITA DE ALIENAÇÃO DE ATIVOS E APLICAÇÃO DOS RECURSOS</t>
  </si>
  <si>
    <t>RREO – ANEXO 11 (LRF, art. 53, § 1º, inciso III )</t>
  </si>
  <si>
    <t>RECEITAS DE ALIENAÇÃO DE ATIVOS (I)</t>
  </si>
  <si>
    <t xml:space="preserve">    Receita de Alienação de Bens Móveis</t>
  </si>
  <si>
    <t xml:space="preserve">    Receita de Alienação de Bens Imóveis</t>
  </si>
  <si>
    <t xml:space="preserve">DESPESAS </t>
  </si>
  <si>
    <t>DESPESAS                                                    (e)</t>
  </si>
  <si>
    <t>PAGAMENTO</t>
  </si>
  <si>
    <t>EMPENHADAS</t>
  </si>
  <si>
    <t>LIQUIDADAS</t>
  </si>
  <si>
    <t>PAGAS</t>
  </si>
  <si>
    <t>INSCRITAS EM RESTOS A</t>
  </si>
  <si>
    <t>DE RESTOS A PAGAR</t>
  </si>
  <si>
    <t>PAGAR NÃO PROCESSADOS</t>
  </si>
  <si>
    <t>(h) = (d-e)</t>
  </si>
  <si>
    <t>APLICAÇÃO DOS RECURSOS DA ALIENAÇÃO DE ATIVOS (II)</t>
  </si>
  <si>
    <t xml:space="preserve">        Investimentos</t>
  </si>
  <si>
    <t xml:space="preserve">        Inversões Financeiras</t>
  </si>
  <si>
    <t xml:space="preserve">        Amortização da Dívida</t>
  </si>
  <si>
    <t xml:space="preserve">    Despesas Correntes dos Regimes de Previdência</t>
  </si>
  <si>
    <t xml:space="preserve">        Regime Geral da Previdência Social</t>
  </si>
  <si>
    <t xml:space="preserve">        Regime Próprio dos Servidores Públicos</t>
  </si>
  <si>
    <t>SALDO FINANCEIRO A APLICAR</t>
  </si>
  <si>
    <t>SALDO ATUAL</t>
  </si>
  <si>
    <t>(j) = (Ib – (IIf+ IIg))</t>
  </si>
  <si>
    <t>(k) = (IIIi + IIIj)</t>
  </si>
  <si>
    <t>VALOR (III)</t>
  </si>
  <si>
    <t xml:space="preserve"> </t>
  </si>
  <si>
    <t>Tabela 12.2 - Demonstrativo das Despesas com Saúde - Municípios</t>
  </si>
  <si>
    <t>DEMONSTRATIVO DAS RECEITAS E DESPESAS COM AÇÕES E SERVIÇOS PÚBLICOS DE SAÚDE</t>
  </si>
  <si>
    <t>RREO – ANEXO  12 (LC 141/2012, art. 35)</t>
  </si>
  <si>
    <t>RECEITAS PARA APURAÇÃO DA APLICAÇÃO EM AÇÕES E SERVIÇOS PÚBLICOS DE SAÚDE</t>
  </si>
  <si>
    <t>(b/a) x 100</t>
  </si>
  <si>
    <t>RECEITA DE IMPOSTOS LÍQUIDA (I)</t>
  </si>
  <si>
    <t xml:space="preserve">   Imposto Predial e Territorial Urbano - IPTU</t>
  </si>
  <si>
    <t xml:space="preserve">   Imposto sobre Transmissão de Bens Intervivos - ITBI</t>
  </si>
  <si>
    <t xml:space="preserve">   Imposto sobre Serviços de Qualquer Natureza - ISS</t>
  </si>
  <si>
    <t xml:space="preserve">   Imposto de Renda Retido na Fonte - IRRF</t>
  </si>
  <si>
    <t xml:space="preserve">   Imposto Territorial Rural - ITR</t>
  </si>
  <si>
    <t xml:space="preserve">   Multas, Juros de Mora e Outros Encargos dos Impostos</t>
  </si>
  <si>
    <t xml:space="preserve">   Dívida Ativa dos Impostos</t>
  </si>
  <si>
    <t xml:space="preserve">   Multas, Juros de Mora e Outros Encargos da Dívida Ativa</t>
  </si>
  <si>
    <t>RECEITA DE TRANSFERÊNCIAS CONSTITUCIONAIS E LEGAIS (II)</t>
  </si>
  <si>
    <t xml:space="preserve">   Cota-Parte FPM</t>
  </si>
  <si>
    <t xml:space="preserve">   Cota-Parte ITR</t>
  </si>
  <si>
    <t xml:space="preserve">   Cota-Parte IPVA</t>
  </si>
  <si>
    <t xml:space="preserve">   Cota-Parte ICMS</t>
  </si>
  <si>
    <t xml:space="preserve">   Cota-Parte IPI-Exportação</t>
  </si>
  <si>
    <t xml:space="preserve">   Compensações Financeiras Provenientes de Impostos e Transferências Constitucionais</t>
  </si>
  <si>
    <t xml:space="preserve">      Desoneração ICMS (LC 87/96)</t>
  </si>
  <si>
    <t xml:space="preserve">      Outras</t>
  </si>
  <si>
    <t>TOTAL DAS RECEITAS PARA APURAÇÃO DA APLICAÇÃO EM AÇÕES E SERVIÇOS PÚBLICOS DE SAÚDE (III) = I + II</t>
  </si>
  <si>
    <t>RECEITAS ADICIONAIS PARA FINANCIAMENTO DA SAÚDE</t>
  </si>
  <si>
    <t>(d/c) x 100</t>
  </si>
  <si>
    <t>TRANSFERÊNCIA DE RECURSOS DO SISTEMA ÚNICO DE SAÚDE-SUS</t>
  </si>
  <si>
    <t xml:space="preserve">   Provenientes da União</t>
  </si>
  <si>
    <t xml:space="preserve">   Provenientes dos Estados</t>
  </si>
  <si>
    <t xml:space="preserve">   Provenientes de Outros Municípios</t>
  </si>
  <si>
    <t xml:space="preserve">   Outras Receitas do SUS</t>
  </si>
  <si>
    <t>TRANSFERÊNCIAS VOLUNTÁRIAS</t>
  </si>
  <si>
    <t>RECEITAS DE OPERAÇÕES DE CRÉDITO VINCULADAS À SAÚDE</t>
  </si>
  <si>
    <t>OUTRAS RECEITAS PARA FINANCIAMENTO DA SAÚDE</t>
  </si>
  <si>
    <t>TOTAL RECEITAS ADICIONAIS PARA FINANCIAMENTO DA SAÚDE</t>
  </si>
  <si>
    <t>DESPESAS COM SAÚDE</t>
  </si>
  <si>
    <r>
      <rPr>
        <b/>
        <sz val="8"/>
        <rFont val="Cambria"/>
        <family val="1"/>
      </rPr>
      <t>Inscritas em Restos a Pagar não Processados</t>
    </r>
    <r>
      <rPr>
        <b/>
        <vertAlign val="superscript"/>
        <sz val="8"/>
        <rFont val="Cambria"/>
        <family val="1"/>
      </rPr>
      <t>7</t>
    </r>
  </si>
  <si>
    <t>(Por Grupo de Natureza da Despesa)</t>
  </si>
  <si>
    <t>(f/e) x 100</t>
  </si>
  <si>
    <t>(g/e) x 100</t>
  </si>
  <si>
    <t>DESPESAS CORRENTES</t>
  </si>
  <si>
    <t xml:space="preserve">    Juros e Encargos da Dívida</t>
  </si>
  <si>
    <t xml:space="preserve">    Investimentos </t>
  </si>
  <si>
    <t xml:space="preserve">    Amortização da Dívida</t>
  </si>
  <si>
    <t>TOTAL DAS DESPESAS COM SAÚDE (IV)</t>
  </si>
  <si>
    <t>Detecta se há diferença nesta linha entre o total das DESPESAS EMPENHADAS e o somatório das DESPESAS LIQUIDADAS + Inscritas em Restos a Pagar não Processados, mas só no 6º bimestre.</t>
  </si>
  <si>
    <t>DESPESAS COM SAÚDE NÃO COMPUTADAS PARA FINS DE APURAÇÃO DO PERCENTUAL MÍNIMO</t>
  </si>
  <si>
    <t>(h/IVf)x100</t>
  </si>
  <si>
    <t>(i/IVg)x100</t>
  </si>
  <si>
    <t>DESPESAS COM INATIVOS E PENSIONISTAS</t>
  </si>
  <si>
    <t>DESPESA COM ASSISTÊNCIA À SAÚDE QUE NÃO ATENDE AO PRINCÍPIO DE ACESSO UNIVERSAL</t>
  </si>
  <si>
    <t xml:space="preserve">DESPESAS CUSTEADAS COM OUTROS RECURSOS </t>
  </si>
  <si>
    <t xml:space="preserve">   Recursos de Transferência do Sistema Único de Saúde - SUS</t>
  </si>
  <si>
    <t xml:space="preserve">   Recursos de Operações de Crédito</t>
  </si>
  <si>
    <t xml:space="preserve">   Outros Recursos</t>
  </si>
  <si>
    <t>OUTRAS AÇÕES E SERVIÇOS NÃO COMPUTADOS</t>
  </si>
  <si>
    <r>
      <rPr>
        <sz val="8"/>
        <rFont val="Cambria"/>
        <family val="1"/>
      </rPr>
      <t>RESTOS A PAGAR NÃO PROCESSADOS INSCRITOS INDEVIDAMENTE NO EXERCÍCIO SEM DISPONIBILIDADE FINANCEIRA</t>
    </r>
    <r>
      <rPr>
        <vertAlign val="superscript"/>
        <sz val="8"/>
        <rFont val="Cambria"/>
        <family val="1"/>
      </rPr>
      <t>1</t>
    </r>
  </si>
  <si>
    <r>
      <rPr>
        <sz val="8"/>
        <rFont val="Cambria"/>
        <family val="1"/>
      </rPr>
      <t>DESPESAS CUSTEADAS COM DISPONIBILIDADE DE CAIXA VINCULADA AOS RESTOS A PAGAR CANCELADOS</t>
    </r>
    <r>
      <rPr>
        <vertAlign val="superscript"/>
        <sz val="8"/>
        <rFont val="Cambria"/>
        <family val="1"/>
      </rPr>
      <t>2</t>
    </r>
  </si>
  <si>
    <r>
      <rPr>
        <sz val="8"/>
        <rFont val="Cambria"/>
        <family val="1"/>
      </rPr>
      <t>DESPESAS CUSTEADAS COM RECURSOS VINCULADOS À PARCELA DO PERCENTUAL MÍNIMO QUE NÃO FOI APLICADA EM AÇÕES E SERVIÇOS DE SAÚDE EM EXERCÍCIOS ANTERIORES</t>
    </r>
    <r>
      <rPr>
        <vertAlign val="superscript"/>
        <sz val="8"/>
        <rFont val="Cambria"/>
        <family val="1"/>
      </rPr>
      <t>3</t>
    </r>
  </si>
  <si>
    <t>TOTAL DAS DESPESAS COM SAÚDE NÃO COMPUTADAS  (V)</t>
  </si>
  <si>
    <t>TOTAL DAS DESPESAS COM AÇÕES E SERVIÇOS PÚBLICOS DE SAÚDE (VI) = (IV - V)</t>
  </si>
  <si>
    <r>
      <rPr>
        <b/>
        <sz val="8"/>
        <rFont val="Cambria"/>
        <family val="1"/>
      </rPr>
      <t>PERCENTUAL DE APLICAÇÃO EM AÇÕES E SERVIÇOS PÚBLICOS DE SAÚDE SOBRE A RECEITA  DE IMPOSTOS LÍQUIDA E TRANSFERÊNCIAS CONSTITUCIONAIS E LEGAIS (VII%) = (VI(h ou i) / IIIb x 100)</t>
    </r>
    <r>
      <rPr>
        <b/>
        <vertAlign val="superscript"/>
        <sz val="8"/>
        <rFont val="Cambria"/>
        <family val="1"/>
      </rPr>
      <t>6</t>
    </r>
    <r>
      <rPr>
        <b/>
        <sz val="8"/>
        <rFont val="Cambria"/>
        <family val="1"/>
      </rPr>
      <t xml:space="preserve"> - LIMITE CONSTITUCIONAL 15%</t>
    </r>
    <r>
      <rPr>
        <b/>
        <vertAlign val="superscript"/>
        <sz val="8"/>
        <rFont val="Cambria"/>
        <family val="1"/>
      </rPr>
      <t>4 e 5</t>
    </r>
  </si>
  <si>
    <t>A célula IV76  tem que ser igual a 3!!!! Do contrário tem algo errado nesta planilha ou no preenchimento da planilha "Informações Iniciais"</t>
  </si>
  <si>
    <r>
      <rPr>
        <b/>
        <sz val="8"/>
        <rFont val="Cambria"/>
        <family val="1"/>
      </rPr>
      <t>VALOR REFERENTE À DIFERENÇA ENTRE O VALOR EXECUTADO E O LIMITE MÍNIMO CONSTITUCIONAL [VI(h ou i) - (15 x IIIb)/100]</t>
    </r>
    <r>
      <rPr>
        <b/>
        <vertAlign val="superscript"/>
        <sz val="8"/>
        <rFont val="Cambria"/>
        <family val="1"/>
      </rPr>
      <t>6</t>
    </r>
  </si>
  <si>
    <t>EXECUÇÃO DE RESTOS A PAGAR NÃO PROCESSADOS INSCRITOS COM DISPONIBILDADE DE CAIXA</t>
  </si>
  <si>
    <t>INSCRITOS</t>
  </si>
  <si>
    <t>CANCELADOS/    PRESCRITOS</t>
  </si>
  <si>
    <t>PAGOS</t>
  </si>
  <si>
    <t>A PAGAR</t>
  </si>
  <si>
    <t>PARCELA CONSIDERADA NO LIMITE</t>
  </si>
  <si>
    <t>Inscritos em &lt;Exercício de Referência&gt;</t>
  </si>
  <si>
    <t>...</t>
  </si>
  <si>
    <t>Inscritos em &lt;Exercício de Referência - 4&gt;</t>
  </si>
  <si>
    <t>Inscritos em &lt;Exercícios Anteriores ao de Referência - 4 (Somatório)&gt;</t>
  </si>
  <si>
    <t>Total</t>
  </si>
  <si>
    <t>CONTROLE DOS RESTOS A PAGAR CANCELADOS OU PRESCRITOS PARA FINS DE APLICAÇÃO DA DISPONIBILIDADE DE CAIXA CONFORME ARTIGO 24, § 1º e 2º</t>
  </si>
  <si>
    <t>RESTOS A PAGAR CANCELADOS OU PRESCRITOS</t>
  </si>
  <si>
    <t>Saldo Inicial</t>
  </si>
  <si>
    <t>Despesas custeadas no exercício de referência</t>
  </si>
  <si>
    <t>Saldo Final (Não Aplicado)</t>
  </si>
  <si>
    <t>Restos a Pagar Cancelados ou Prescritos em &lt;Exercício de Referência&gt;</t>
  </si>
  <si>
    <t xml:space="preserve">Restos a Pagar Cancelados ou Prescritos em &lt;Exercício de Referência - 4&gt; </t>
  </si>
  <si>
    <t>Restos a Pagar Cancelados ou Prescritos em &lt;Exercícios Anteriores ao de Referência - 4 (Somatório)&gt;</t>
  </si>
  <si>
    <t>Total (VIII)</t>
  </si>
  <si>
    <t xml:space="preserve"> CONTROLE DO VALOR REFERENTE AO PERCENTUAL MÍNIMO NÃO CUMPRIDO EM EXERCÍCIOS ANTERIORES PARA FINS DE APLICAÇÃO DOS RECURSOS VINCULADOS CONFORME ARTIGOS 25 E 26</t>
  </si>
  <si>
    <t>LIMITE NÃO CUMPRIDO</t>
  </si>
  <si>
    <t xml:space="preserve">Diferença de limite não cumprido em &lt;Exercício de Referência - 1&gt; </t>
  </si>
  <si>
    <t xml:space="preserve">Diferença de limite não cumprido em &lt;Exercício de Referência - 5&gt; </t>
  </si>
  <si>
    <t>Diferença de limite não cumprido em &lt;Exercícios Anteriores ao de Referência – 5 (Somatório)&gt;</t>
  </si>
  <si>
    <t>Total (IX)</t>
  </si>
  <si>
    <t>(Por Subfunção)</t>
  </si>
  <si>
    <t>(l)</t>
  </si>
  <si>
    <t>(l/total l) x 100</t>
  </si>
  <si>
    <t>(m)</t>
  </si>
  <si>
    <t>(m/total m) x 100</t>
  </si>
  <si>
    <t>Outras Subfunções</t>
  </si>
  <si>
    <t>TOTAL</t>
  </si>
  <si>
    <t>¹ Essa linha apresentará valor somente no Relatório Resumido da Execução Orçamentária do último bimestre do exercício.</t>
  </si>
  <si>
    <r>
      <rPr>
        <vertAlign val="superscript"/>
        <sz val="8"/>
        <rFont val="Cambria"/>
        <family val="1"/>
      </rPr>
      <t>2</t>
    </r>
    <r>
      <rPr>
        <sz val="8"/>
        <rFont val="Cambria"/>
        <family val="1"/>
      </rPr>
      <t xml:space="preserve"> O valor apresentado na intercessão com a coluna "i" ou com a coluna "h" deverá ser o mesmo apresentado no "total j".</t>
    </r>
  </si>
  <si>
    <r>
      <rPr>
        <vertAlign val="superscript"/>
        <sz val="8"/>
        <rFont val="Cambria"/>
        <family val="1"/>
      </rPr>
      <t>3</t>
    </r>
    <r>
      <rPr>
        <sz val="8"/>
        <rFont val="Cambria"/>
        <family val="1"/>
      </rPr>
      <t xml:space="preserve"> O valor apresentado na intercessão com a coluna "i" ou com a coluna "h" deverá ser o mesmo apresentado no "total k".</t>
    </r>
  </si>
  <si>
    <r>
      <rPr>
        <vertAlign val="superscript"/>
        <sz val="8"/>
        <rFont val="Cambria"/>
        <family val="1"/>
      </rPr>
      <t>4</t>
    </r>
    <r>
      <rPr>
        <sz val="8"/>
        <rFont val="Cambria"/>
        <family val="1"/>
      </rPr>
      <t xml:space="preserve"> Limite anual mínimo a ser cumprido no encerramento do exercício. Deverá ser informado o limite estabelecido na Lei Orgânica do Município quando o percentual nela estabelecido for superior ao fixado na LC nº 141/2012</t>
    </r>
  </si>
  <si>
    <r>
      <rPr>
        <vertAlign val="superscript"/>
        <sz val="8"/>
        <rFont val="Cambria"/>
        <family val="1"/>
      </rPr>
      <t>5</t>
    </r>
    <r>
      <rPr>
        <sz val="8"/>
        <rFont val="Cambria"/>
        <family val="1"/>
      </rPr>
      <t xml:space="preserve"> Durante o exercício esse valor servirá para o monitoramento previsto no art. 23 da LC 141/2012</t>
    </r>
  </si>
  <si>
    <r>
      <rPr>
        <vertAlign val="superscript"/>
        <sz val="8"/>
        <rFont val="Cambria"/>
        <family val="1"/>
      </rPr>
      <t>6</t>
    </r>
    <r>
      <rPr>
        <sz val="8"/>
        <rFont val="Cambria"/>
        <family val="1"/>
      </rPr>
      <t xml:space="preserve"> Nos cinco primeiros bimestres do exercício o acompanhamento será feito com base na despesa liquidada. No último bimestre do exercício, o valor deverá corresponder ao total da despesa empenhada.</t>
    </r>
  </si>
  <si>
    <r>
      <rPr>
        <vertAlign val="superscript"/>
        <sz val="8"/>
        <rFont val="Cambria"/>
        <family val="1"/>
      </rPr>
      <t>7</t>
    </r>
    <r>
      <rPr>
        <sz val="8"/>
        <rFont val="Cambria"/>
        <family val="1"/>
      </rPr>
      <t xml:space="preserve"> Essa coluna poderá ser apresentada somente no último bimestre</t>
    </r>
  </si>
  <si>
    <t>Tabela 12.4 - Demonstrativo das Despesas com Saúde - Ente Consorciado</t>
  </si>
  <si>
    <t>RREO – ANEXO  12 (LC 141/2012, art. 35 e Portaria STN nº 72/2012, art. 11, II, b)</t>
  </si>
  <si>
    <t>DESPESAS COM SAÚDE EXECUTADAS EM CONSÓRCIO PÚBLICO</t>
  </si>
  <si>
    <t>VALORES TRANSFERIDOS POR CONTRATO DE RATEIO                                        (a)</t>
  </si>
  <si>
    <r>
      <rPr>
        <b/>
        <sz val="8"/>
        <rFont val="Cambria"/>
        <family val="1"/>
      </rPr>
      <t>Inscritas em Restos a Pagar não Processados</t>
    </r>
    <r>
      <rPr>
        <b/>
        <vertAlign val="superscript"/>
        <sz val="8"/>
        <rFont val="Cambria"/>
        <family val="1"/>
      </rPr>
      <t>1</t>
    </r>
  </si>
  <si>
    <t>(c/a) x 100</t>
  </si>
  <si>
    <t>TOTAL DAS DESPESAS COM SAÚDE (I)</t>
  </si>
  <si>
    <t>6º Bimestre de 2016</t>
  </si>
  <si>
    <t>(e/Ib)x100</t>
  </si>
  <si>
    <t>(f/Ic)x100</t>
  </si>
  <si>
    <t>RESTOS A PAGAR NÃO PROCESSADOS INSCRITOS INDEVIDAMENTE NO EXERCÍCIO SEM DISPONIBILIDADE FINANCEIRA</t>
  </si>
  <si>
    <t>DESPESAS CUSTEADAS COM DISPONIBILIDADE DE CAIXA VINCULADA AOS RESTOS A PAGAR CANCELADOS</t>
  </si>
  <si>
    <t>DESPESAS CUSTEADAS COM RECURSOS VINCULADOS À PARCELA DO PERCENTUAL MÍNIMO QUE NÃO FOI APLICADA EM AÇÕES E SERVIÇOS DE SAÚDE EM EXERCÍCIOS ANTERIORES</t>
  </si>
  <si>
    <t>TOTAL DAS DESPESAS COM SAÚDE NÃO COMPUTADAS  (II)</t>
  </si>
  <si>
    <t>TOTAL DAS DESPESAS COM AÇÕES E SERVIÇOS PÚBLICOS DE SAÚDE (III) = (I - II)</t>
  </si>
  <si>
    <t>Tabela 13 - Demonstrativo das Parcerias Público Privadas</t>
  </si>
  <si>
    <t>DEMONSTRATIVO DAS PARCERIAS PÚBLICO-PRIVADAS</t>
  </si>
  <si>
    <t>RREO - Anexo 13 (Lei nº 11.079, de 30.12.2004, arts. 22, 25 e 28)</t>
  </si>
  <si>
    <t>IMPACTOS DAS CONTRATAÇÕES DE PPP</t>
  </si>
  <si>
    <t xml:space="preserve">SALDO TOTAL EM </t>
  </si>
  <si>
    <t>REGISTROS EFETUADOS EM</t>
  </si>
  <si>
    <t xml:space="preserve">31 DE DEZEMBRO DE </t>
  </si>
  <si>
    <t>No bimestre</t>
  </si>
  <si>
    <t>Até o bimestre</t>
  </si>
  <si>
    <t>TOTAL DE ATIVOS</t>
  </si>
  <si>
    <t xml:space="preserve">    Ativos Constituídos pela SPE</t>
  </si>
  <si>
    <t>TOTAL DE PASSIVOS</t>
  </si>
  <si>
    <t xml:space="preserve">    Obrigações Decorrentes de Ativos Constituídos pela SPE</t>
  </si>
  <si>
    <t xml:space="preserve">    Provisões de PPP</t>
  </si>
  <si>
    <t xml:space="preserve">    Outros Passivos</t>
  </si>
  <si>
    <t>ATOS POTENCIAIS PASSIVOS</t>
  </si>
  <si>
    <t xml:space="preserve">    Obrigações Contratuais</t>
  </si>
  <si>
    <t xml:space="preserve">    Garantias Concedidas</t>
  </si>
  <si>
    <t>EXERCÍCIO ANTERIOR</t>
  </si>
  <si>
    <t>EXERCÍCIO CORRENTE</t>
  </si>
  <si>
    <t>DESPESAS DE PPP</t>
  </si>
  <si>
    <t>Do Ente Federado, Exceto Estatais Não Dependentes (I)</t>
  </si>
  <si>
    <t>Das Estatais Não-Dependentes</t>
  </si>
  <si>
    <t>TOTAL DAS DESPESAS</t>
  </si>
  <si>
    <t>PPP A CONTRATAR (II)</t>
  </si>
  <si>
    <t>RECEITA CORRENTE LÍQUIDA (RCL) (III)</t>
  </si>
  <si>
    <t>TOTAL DAS DESPESAS CONSIDERADAS PARA O LIMITE (IV = I + II)</t>
  </si>
  <si>
    <t>TOTAL DAS DESPESAS / RCL (%) (V = IV / III)</t>
  </si>
  <si>
    <t>Nota:</t>
  </si>
  <si>
    <t>OBS: Você pode inserir linhas nesta planilha!!!!</t>
  </si>
  <si>
    <t>Tabela 14 - Demonstrativo Simplificado do Relatório Resumido da Execução Orçamentária</t>
  </si>
  <si>
    <t>DEMONSTRATIVO SIMPLIFICADO DO RELATÓRIO RESUMIDO DA EXECUÇÃO ORÇAMENTÁRIA</t>
  </si>
  <si>
    <t>RREO - Anexo XVIII (LRF, Art. 48)</t>
  </si>
  <si>
    <t xml:space="preserve">  Previsão Inicial </t>
  </si>
  <si>
    <t xml:space="preserve">  Previsão Atualizada </t>
  </si>
  <si>
    <t xml:space="preserve">  Receitas Realizadas </t>
  </si>
  <si>
    <t xml:space="preserve">  Déficit Orçamentário</t>
  </si>
  <si>
    <t xml:space="preserve">  Saldos de Exercícios Anteriores (Utilizados para Créditos Adicionais)</t>
  </si>
  <si>
    <t xml:space="preserve">  Dotação Inicial</t>
  </si>
  <si>
    <t xml:space="preserve">  Créditos Adicionais</t>
  </si>
  <si>
    <t xml:space="preserve">  Dotação Atualizada</t>
  </si>
  <si>
    <t xml:space="preserve">  Despesas Empenhadas</t>
  </si>
  <si>
    <t xml:space="preserve">  Despesas Liquidadas</t>
  </si>
  <si>
    <t xml:space="preserve">  Despesas Pagas</t>
  </si>
  <si>
    <t xml:space="preserve">  Superávit Orçamentário</t>
  </si>
  <si>
    <t>DESPESAS POR FUNÇÃO/SUBFUNÇÃO</t>
  </si>
  <si>
    <t>Despesas Empenhadas</t>
  </si>
  <si>
    <t>Despesas Liquidadas</t>
  </si>
  <si>
    <t>RECEITA CORRENTE LÍQUIDA - RCL</t>
  </si>
  <si>
    <t>Receita Corrente Líquida</t>
  </si>
  <si>
    <t>RECEITAS E DESPESAS DOS REGIMES DE PREVIDÊNCIA</t>
  </si>
  <si>
    <t>Regime Geral de Previdência Social</t>
  </si>
  <si>
    <t xml:space="preserve">    Receitas Previdenciárias Realizadas(I)</t>
  </si>
  <si>
    <t xml:space="preserve">    Despesas Previdenciárias Liquidadas(II)</t>
  </si>
  <si>
    <t xml:space="preserve">    Resultado Previdenciário (III) = (I - II)</t>
  </si>
  <si>
    <t xml:space="preserve">Regime Próprio de Previdência dos Servidores </t>
  </si>
  <si>
    <t xml:space="preserve">    Receitas Previdenciárias Realizadas(IV)</t>
  </si>
  <si>
    <t xml:space="preserve">    Despesas Previdenciárias Liquidadas(V)</t>
  </si>
  <si>
    <t xml:space="preserve">    Resultado Previdenciário (VI) = (IV - V)</t>
  </si>
  <si>
    <t>RESULTADOS NOMINAL E PRIMÁRIO</t>
  </si>
  <si>
    <t>Meta Fixada no</t>
  </si>
  <si>
    <t>Resultado Apurado</t>
  </si>
  <si>
    <t>% em Relação à Meta</t>
  </si>
  <si>
    <t>Anexo de Metas</t>
  </si>
  <si>
    <t>Fiscais da LDO</t>
  </si>
  <si>
    <t>Resultado Nominal</t>
  </si>
  <si>
    <t>Resultado Primário</t>
  </si>
  <si>
    <t>RESTOS A PAGAR A PAGAR POR PODER E MINISTÉRIO PÚBLICO</t>
  </si>
  <si>
    <t>Inscrição</t>
  </si>
  <si>
    <t>Cancelamento</t>
  </si>
  <si>
    <t>Pagamento</t>
  </si>
  <si>
    <t xml:space="preserve">Saldo </t>
  </si>
  <si>
    <t>a Pagar</t>
  </si>
  <si>
    <t xml:space="preserve">    RESTOS A PAGAR PROCESSADOS</t>
  </si>
  <si>
    <t xml:space="preserve">        Poder Executivo</t>
  </si>
  <si>
    <t xml:space="preserve">        Poder Legislativo</t>
  </si>
  <si>
    <t xml:space="preserve">        Poder Judiciário</t>
  </si>
  <si>
    <t xml:space="preserve">        Ministério Público</t>
  </si>
  <si>
    <t xml:space="preserve">        Defensoria Pública</t>
  </si>
  <si>
    <t xml:space="preserve">    RESTOS A PAGAR NÃO-PROCESSADOS</t>
  </si>
  <si>
    <t>Valor apurado até o Bimestre</t>
  </si>
  <si>
    <t>Limites Constitucionais Anuais</t>
  </si>
  <si>
    <t>DESPESAS COM MANUTENÇÃO E DESENVOLVIMENTO DO ENSINO</t>
  </si>
  <si>
    <t>% Mínimo a aplicar no Exercício</t>
  </si>
  <si>
    <t>% Aplicado Até o Bimestre</t>
  </si>
  <si>
    <t>Mínimo Anual de &lt;18% / 25%&gt; das Receitas de Impostos na Manutenção e Desenvolvimento do Ensino</t>
  </si>
  <si>
    <t>Mínimo Anual de 60% do FUNDEB na Remuneração do Magistério com Ensino Fundamental e Médio</t>
  </si>
  <si>
    <t>Mínimo Anual de 60% do FUNDEB na Remuneração do Magistério com Educação Infantil e Ensino Fundamental</t>
  </si>
  <si>
    <t>Complementação da União ao FUNDEB</t>
  </si>
  <si>
    <t>R$</t>
  </si>
  <si>
    <t>RECEITAS DE OPERAÇÕES DE CRÉDITO E DESPESAS DE CAPITAL</t>
  </si>
  <si>
    <t>Valor Apurado até o Bimestre</t>
  </si>
  <si>
    <t>Saldo não realizado</t>
  </si>
  <si>
    <t>Receita de Operação de Crédito</t>
  </si>
  <si>
    <t>Despesa de Capital Líquida</t>
  </si>
  <si>
    <t>PROJEÇÃO ATUARIAL DOS REGIMES DE PREVIDÊNCIA</t>
  </si>
  <si>
    <t>Exercício</t>
  </si>
  <si>
    <t>10º Exercício</t>
  </si>
  <si>
    <t>20º Exercício</t>
  </si>
  <si>
    <t>35º Exercício</t>
  </si>
  <si>
    <t xml:space="preserve">    Receitas Previdenciárias (I)</t>
  </si>
  <si>
    <t xml:space="preserve">    Despesas Previdenciárias (II)</t>
  </si>
  <si>
    <t xml:space="preserve">    Receitas Previdenciárias (IV)</t>
  </si>
  <si>
    <t xml:space="preserve">    Despesas Previdenciárias (V)</t>
  </si>
  <si>
    <t>RECEITA DA ALIENAÇÃO DE ATIVOS E APLICAÇÃO DOS RECURSOS</t>
  </si>
  <si>
    <t>Valor Apurado Até o Bimestre</t>
  </si>
  <si>
    <t>Saldo a Realizar</t>
  </si>
  <si>
    <t>Receita de Capital Resultante da Alienação de Ativos</t>
  </si>
  <si>
    <t>Aplicação dos Recursos da Alienação de Ativos</t>
  </si>
  <si>
    <t>DESPESAS COM AÇÕES E SERVIÇOS PÚBLICOS DE SAÚDE</t>
  </si>
  <si>
    <t>Limite Constitucional Anual</t>
  </si>
  <si>
    <t>Despesas com Ações e Serviços Públicos de Saúde executadas com recursos de impostos</t>
  </si>
  <si>
    <t>DESPESAS DE CARÁTER CONTINUADO DERIVADAS DE  PPP</t>
  </si>
  <si>
    <t>Valor Apurado no Exercício Corrente</t>
  </si>
  <si>
    <t xml:space="preserve">Total das Despesas / RCL (%) </t>
  </si>
  <si>
    <t>ESTADO DO MARANHÃO - PODER EXECUTIVO</t>
  </si>
  <si>
    <t>PREFEITURA MUNICIPAL DE RIBAMAR FIQUENE</t>
  </si>
  <si>
    <t>CNPJ Nº 01.598.547/0001-01</t>
  </si>
  <si>
    <t>EDILOMAR NERY DE MIRANDA</t>
  </si>
  <si>
    <t>01/01/2017 A 31/12/2020</t>
  </si>
  <si>
    <t>345.317.423-20</t>
  </si>
  <si>
    <t>WERQUITHON COELHO MOREIRA</t>
  </si>
  <si>
    <t>8101/MA</t>
  </si>
  <si>
    <t>MURAL PUBLICO, WWW.RIBAMARFIQUENE.MA.GOV.BR</t>
  </si>
  <si>
    <t>WWW.RIBAMARFIQUENE.MA.GOV.BR</t>
  </si>
  <si>
    <t>AV. PRINCIPAL, SN, CENTRO, RIBAMAR FIQUENE-MA CEP. 65.938-000</t>
  </si>
  <si>
    <t>(99) 3586-1117</t>
  </si>
  <si>
    <t>PREFEITURARIBAMARFIQUENE@HOTMAIL.COM</t>
  </si>
  <si>
    <t>Em 31/Dez/2016</t>
  </si>
  <si>
    <t>Em 28 ABR 2017</t>
  </si>
  <si>
    <t>Em 30 JUN 2017</t>
  </si>
  <si>
    <r>
      <t>21 – DESPESAS CUSTEADAS COM O SALDO DO ITEM 20 ATÉ O 1º TRIMESTRE DE</t>
    </r>
    <r>
      <rPr>
        <b/>
        <sz val="12"/>
        <rFont val="Times New Roman"/>
        <family val="1"/>
      </rPr>
      <t xml:space="preserve"> </t>
    </r>
    <r>
      <rPr>
        <b/>
        <sz val="12"/>
        <color indexed="23"/>
        <rFont val="Times New Roman"/>
        <family val="1"/>
      </rPr>
      <t xml:space="preserve">2017 </t>
    </r>
    <r>
      <rPr>
        <b/>
        <vertAlign val="superscript"/>
        <sz val="12"/>
        <rFont val="Times New Roman"/>
        <family val="1"/>
      </rPr>
      <t>2</t>
    </r>
  </si>
  <si>
    <r>
      <t xml:space="preserve">20 – RECURSOS RECEBIDOS DO FUNDEB EM </t>
    </r>
    <r>
      <rPr>
        <b/>
        <sz val="12"/>
        <color indexed="23"/>
        <rFont val="Times New Roman"/>
        <family val="1"/>
      </rPr>
      <t>2016</t>
    </r>
    <r>
      <rPr>
        <sz val="10"/>
        <rFont val="Times New Roman"/>
        <family val="1"/>
      </rPr>
      <t xml:space="preserve"> QUE NÃO FORAM UTILIZADOS</t>
    </r>
  </si>
  <si>
    <r>
      <t>46- DISPONIBILIDADE FINANCEIRA EM 31 DE DEZEMBRO DE</t>
    </r>
    <r>
      <rPr>
        <b/>
        <sz val="10"/>
        <color indexed="23"/>
        <rFont val="Times New Roman"/>
        <family val="1"/>
      </rPr>
      <t xml:space="preserve"> </t>
    </r>
    <r>
      <rPr>
        <b/>
        <sz val="12"/>
        <color indexed="23"/>
        <rFont val="Times New Roman"/>
        <family val="1"/>
      </rPr>
      <t>2016</t>
    </r>
  </si>
</sst>
</file>

<file path=xl/styles.xml><?xml version="1.0" encoding="utf-8"?>
<styleSheet xmlns="http://schemas.openxmlformats.org/spreadsheetml/2006/main">
  <numFmts count="4">
    <numFmt numFmtId="164" formatCode="_(* #,##0.00_);_(* \(#,##0.00\);_(* \-??_);_(@_)"/>
    <numFmt numFmtId="165" formatCode="_-* #,##0.00_-;\-* #,##0.00_-;_-* \-??_-;_-@_-"/>
    <numFmt numFmtId="166" formatCode="#,##0.0_);\(#,##0.0\)"/>
    <numFmt numFmtId="167" formatCode="&quot;R$ &quot;#,##0.00_);[Red]&quot;(R$ &quot;#,##0.00\)"/>
  </numFmts>
  <fonts count="72"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6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4"/>
      <name val="Times New Roman"/>
      <family val="1"/>
    </font>
    <font>
      <sz val="11"/>
      <name val="Arial"/>
      <family val="2"/>
    </font>
    <font>
      <b/>
      <sz val="14"/>
      <name val="Times New Roman"/>
      <family val="1"/>
    </font>
    <font>
      <sz val="8"/>
      <name val="Times New Roman"/>
      <family val="1"/>
    </font>
    <font>
      <sz val="8"/>
      <name val="Cambria"/>
      <family val="1"/>
    </font>
    <font>
      <b/>
      <sz val="8"/>
      <name val="Cambria"/>
      <family val="1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8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0"/>
      <color indexed="8"/>
      <name val="Times New Roman"/>
      <family val="1"/>
    </font>
    <font>
      <b/>
      <vertAlign val="superscript"/>
      <sz val="10"/>
      <name val="Times New Roman"/>
      <family val="1"/>
    </font>
    <font>
      <sz val="10"/>
      <color indexed="10"/>
      <name val="Times New Roman"/>
      <family val="1"/>
    </font>
    <font>
      <sz val="10"/>
      <color indexed="9"/>
      <name val="Times New Roman"/>
      <family val="1"/>
    </font>
    <font>
      <b/>
      <sz val="9"/>
      <name val="Times New Roman"/>
      <family val="1"/>
    </font>
    <font>
      <b/>
      <sz val="10"/>
      <color indexed="10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sz val="12"/>
      <color indexed="9"/>
      <name val="Times New Roman"/>
      <family val="1"/>
    </font>
    <font>
      <sz val="8"/>
      <color indexed="9"/>
      <name val="Cambria"/>
      <family val="1"/>
    </font>
    <font>
      <b/>
      <sz val="8"/>
      <color indexed="9"/>
      <name val="Cambria"/>
      <family val="1"/>
    </font>
    <font>
      <i/>
      <sz val="10"/>
      <name val="Times New Roman"/>
      <family val="1"/>
    </font>
    <font>
      <i/>
      <sz val="10"/>
      <color indexed="8"/>
      <name val="Times New Roman"/>
      <family val="1"/>
    </font>
    <font>
      <b/>
      <sz val="10"/>
      <color indexed="9"/>
      <name val="Times New Roman"/>
      <family val="1"/>
    </font>
    <font>
      <vertAlign val="superscript"/>
      <sz val="10"/>
      <name val="Times New Roman"/>
      <family val="1"/>
    </font>
    <font>
      <b/>
      <sz val="12"/>
      <color indexed="23"/>
      <name val="Times New Roman"/>
      <family val="1"/>
    </font>
    <font>
      <b/>
      <vertAlign val="superscript"/>
      <sz val="12"/>
      <name val="Times New Roman"/>
      <family val="1"/>
    </font>
    <font>
      <sz val="10"/>
      <color indexed="23"/>
      <name val="Times New Roman"/>
      <family val="1"/>
    </font>
    <font>
      <b/>
      <sz val="10"/>
      <color indexed="23"/>
      <name val="Times New Roman"/>
      <family val="1"/>
    </font>
    <font>
      <b/>
      <sz val="11"/>
      <name val="Times New Roman"/>
      <family val="1"/>
    </font>
    <font>
      <strike/>
      <sz val="10"/>
      <name val="Times New Roman"/>
      <family val="1"/>
    </font>
    <font>
      <vertAlign val="superscript"/>
      <sz val="8"/>
      <name val="Times New Roman"/>
      <family val="1"/>
    </font>
    <font>
      <b/>
      <sz val="8"/>
      <name val="Times New Roman"/>
      <family val="1"/>
    </font>
    <font>
      <b/>
      <sz val="9"/>
      <color indexed="10"/>
      <name val="Times New Roman"/>
      <family val="1"/>
    </font>
    <font>
      <b/>
      <u/>
      <sz val="8"/>
      <name val="Times New Roman"/>
      <family val="1"/>
    </font>
    <font>
      <b/>
      <sz val="12"/>
      <name val="Cambria"/>
      <family val="1"/>
    </font>
    <font>
      <sz val="10"/>
      <name val="Cambria"/>
      <family val="1"/>
    </font>
    <font>
      <sz val="12"/>
      <name val="Cambria"/>
      <family val="1"/>
    </font>
    <font>
      <b/>
      <u/>
      <sz val="8"/>
      <name val="Cambria"/>
      <family val="1"/>
    </font>
    <font>
      <b/>
      <vertAlign val="superscript"/>
      <sz val="8"/>
      <name val="Cambria"/>
      <family val="1"/>
    </font>
    <font>
      <vertAlign val="superscript"/>
      <sz val="8"/>
      <name val="Cambria"/>
      <family val="1"/>
    </font>
    <font>
      <sz val="11"/>
      <name val="Cambria"/>
      <family val="1"/>
    </font>
    <font>
      <b/>
      <sz val="8"/>
      <color indexed="53"/>
      <name val="Cambria"/>
      <family val="1"/>
    </font>
    <font>
      <b/>
      <sz val="8"/>
      <color indexed="30"/>
      <name val="Cambria"/>
      <family val="1"/>
    </font>
    <font>
      <b/>
      <sz val="12"/>
      <color indexed="8"/>
      <name val="Times New Roman"/>
      <family val="1"/>
    </font>
    <font>
      <sz val="8"/>
      <color indexed="9"/>
      <name val="Arial"/>
      <family val="2"/>
    </font>
    <font>
      <sz val="8"/>
      <color indexed="9"/>
      <name val="Times New Roman"/>
      <family val="1"/>
    </font>
    <font>
      <b/>
      <sz val="8"/>
      <color indexed="9"/>
      <name val="Times New Roman"/>
      <family val="1"/>
    </font>
    <font>
      <b/>
      <sz val="16"/>
      <color indexed="12"/>
      <name val="Arial"/>
      <family val="2"/>
    </font>
    <font>
      <sz val="8"/>
      <color indexed="10"/>
      <name val="Times New Roman"/>
      <family val="1"/>
    </font>
    <font>
      <strike/>
      <sz val="8"/>
      <color indexed="10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54"/>
        <bgColor indexed="23"/>
      </patternFill>
    </fill>
    <fill>
      <patternFill patternType="solid">
        <fgColor indexed="13"/>
        <bgColor indexed="34"/>
      </patternFill>
    </fill>
    <fill>
      <patternFill patternType="solid">
        <fgColor indexed="63"/>
        <bgColor indexed="59"/>
      </patternFill>
    </fill>
    <fill>
      <patternFill patternType="solid">
        <fgColor indexed="43"/>
        <bgColor indexed="26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</borders>
  <cellStyleXfs count="23">
    <xf numFmtId="0" fontId="0" fillId="0" borderId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0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8" borderId="0" applyNumberFormat="0" applyBorder="0" applyAlignment="0" applyProtection="0"/>
    <xf numFmtId="0" fontId="71" fillId="0" borderId="0"/>
    <xf numFmtId="0" fontId="71" fillId="0" borderId="0"/>
    <xf numFmtId="0" fontId="4" fillId="8" borderId="1" applyNumberFormat="0" applyAlignment="0" applyProtection="0"/>
    <xf numFmtId="9" fontId="71" fillId="0" borderId="0" applyFill="0" applyBorder="0" applyAlignment="0" applyProtection="0"/>
    <xf numFmtId="164" fontId="71" fillId="0" borderId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5" fontId="71" fillId="0" borderId="0" applyFill="0" applyBorder="0" applyAlignment="0" applyProtection="0"/>
    <xf numFmtId="164" fontId="71" fillId="0" borderId="0" applyFill="0" applyBorder="0" applyAlignment="0" applyProtection="0"/>
    <xf numFmtId="0" fontId="8" fillId="0" borderId="0" applyNumberFormat="0" applyFill="0" applyBorder="0" applyAlignment="0" applyProtection="0"/>
  </cellStyleXfs>
  <cellXfs count="1135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Font="1" applyProtection="1"/>
    <xf numFmtId="0" fontId="15" fillId="0" borderId="0" xfId="0" applyNumberFormat="1" applyFont="1" applyFill="1" applyAlignment="1" applyProtection="1">
      <alignment horizontal="center"/>
    </xf>
    <xf numFmtId="0" fontId="0" fillId="0" borderId="0" xfId="0" applyProtection="1"/>
    <xf numFmtId="0" fontId="0" fillId="0" borderId="0" xfId="0" applyFont="1" applyAlignment="1" applyProtection="1">
      <alignment horizontal="right" vertical="center"/>
    </xf>
    <xf numFmtId="0" fontId="21" fillId="9" borderId="2" xfId="13" applyFont="1" applyFill="1" applyBorder="1" applyAlignment="1" applyProtection="1">
      <alignment horizontal="center" vertical="center"/>
    </xf>
    <xf numFmtId="0" fontId="71" fillId="9" borderId="3" xfId="13" applyFill="1" applyBorder="1" applyAlignment="1" applyProtection="1">
      <alignment vertical="center"/>
    </xf>
    <xf numFmtId="0" fontId="0" fillId="0" borderId="4" xfId="13" applyFont="1" applyBorder="1" applyAlignment="1" applyProtection="1">
      <alignment horizontal="left" vertical="center"/>
    </xf>
    <xf numFmtId="0" fontId="11" fillId="0" borderId="0" xfId="0" applyFont="1" applyAlignment="1" applyProtection="1">
      <alignment horizontal="center" vertical="center"/>
    </xf>
    <xf numFmtId="0" fontId="0" fillId="10" borderId="4" xfId="13" applyFont="1" applyFill="1" applyBorder="1" applyAlignment="1" applyProtection="1">
      <alignment horizontal="left" vertical="center"/>
    </xf>
    <xf numFmtId="0" fontId="22" fillId="10" borderId="4" xfId="13" applyFont="1" applyFill="1" applyBorder="1" applyAlignment="1" applyProtection="1">
      <alignment horizontal="left" vertical="center" wrapText="1"/>
    </xf>
    <xf numFmtId="0" fontId="24" fillId="2" borderId="4" xfId="13" applyFont="1" applyFill="1" applyBorder="1" applyAlignment="1" applyProtection="1">
      <alignment horizontal="left" vertical="center"/>
    </xf>
    <xf numFmtId="0" fontId="21" fillId="11" borderId="0" xfId="13" applyFont="1" applyFill="1" applyBorder="1" applyAlignment="1" applyProtection="1">
      <alignment horizontal="center" vertical="center"/>
      <protection locked="0"/>
    </xf>
    <xf numFmtId="0" fontId="0" fillId="0" borderId="4" xfId="13" applyFont="1" applyBorder="1" applyAlignment="1" applyProtection="1">
      <alignment horizontal="left" vertical="center" wrapText="1"/>
    </xf>
    <xf numFmtId="0" fontId="0" fillId="10" borderId="5" xfId="13" applyFont="1" applyFill="1" applyBorder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</xf>
    <xf numFmtId="0" fontId="25" fillId="0" borderId="0" xfId="0" applyNumberFormat="1" applyFont="1" applyFill="1" applyAlignment="1" applyProtection="1"/>
    <xf numFmtId="0" fontId="19" fillId="0" borderId="0" xfId="0" applyNumberFormat="1" applyFont="1" applyFill="1" applyBorder="1" applyAlignment="1" applyProtection="1"/>
    <xf numFmtId="0" fontId="25" fillId="0" borderId="0" xfId="0" applyNumberFormat="1" applyFont="1" applyFill="1" applyBorder="1" applyAlignment="1" applyProtection="1"/>
    <xf numFmtId="0" fontId="26" fillId="0" borderId="0" xfId="0" applyNumberFormat="1" applyFont="1" applyFill="1" applyBorder="1" applyAlignment="1" applyProtection="1"/>
    <xf numFmtId="49" fontId="25" fillId="0" borderId="0" xfId="0" applyNumberFormat="1" applyFont="1" applyFill="1" applyBorder="1" applyAlignment="1" applyProtection="1">
      <alignment horizontal="center"/>
    </xf>
    <xf numFmtId="165" fontId="25" fillId="0" borderId="0" xfId="20" applyFont="1" applyFill="1" applyBorder="1" applyAlignment="1" applyProtection="1"/>
    <xf numFmtId="0" fontId="25" fillId="0" borderId="0" xfId="0" applyNumberFormat="1" applyFont="1" applyFill="1" applyBorder="1" applyAlignment="1" applyProtection="1">
      <alignment horizontal="center"/>
    </xf>
    <xf numFmtId="49" fontId="25" fillId="0" borderId="0" xfId="0" applyNumberFormat="1" applyFont="1" applyFill="1" applyBorder="1" applyAlignment="1" applyProtection="1"/>
    <xf numFmtId="0" fontId="25" fillId="0" borderId="0" xfId="0" applyFont="1" applyFill="1" applyBorder="1" applyAlignment="1" applyProtection="1"/>
    <xf numFmtId="166" fontId="25" fillId="0" borderId="0" xfId="0" applyNumberFormat="1" applyFont="1" applyFill="1" applyBorder="1" applyAlignment="1" applyProtection="1"/>
    <xf numFmtId="0" fontId="25" fillId="0" borderId="0" xfId="0" applyFont="1" applyFill="1" applyBorder="1" applyAlignment="1" applyProtection="1">
      <alignment horizontal="right"/>
    </xf>
    <xf numFmtId="167" fontId="25" fillId="0" borderId="0" xfId="0" applyNumberFormat="1" applyFont="1" applyFill="1" applyBorder="1" applyAlignment="1" applyProtection="1">
      <alignment horizontal="right"/>
    </xf>
    <xf numFmtId="0" fontId="26" fillId="0" borderId="0" xfId="0" applyNumberFormat="1" applyFont="1" applyFill="1" applyAlignment="1" applyProtection="1"/>
    <xf numFmtId="49" fontId="26" fillId="11" borderId="6" xfId="0" applyNumberFormat="1" applyFont="1" applyFill="1" applyBorder="1" applyAlignment="1" applyProtection="1">
      <alignment horizontal="center"/>
    </xf>
    <xf numFmtId="166" fontId="26" fillId="11" borderId="7" xfId="0" applyNumberFormat="1" applyFont="1" applyFill="1" applyBorder="1" applyAlignment="1" applyProtection="1">
      <alignment horizontal="center"/>
    </xf>
    <xf numFmtId="49" fontId="26" fillId="11" borderId="7" xfId="0" applyNumberFormat="1" applyFont="1" applyFill="1" applyBorder="1" applyAlignment="1" applyProtection="1">
      <alignment horizontal="center"/>
    </xf>
    <xf numFmtId="49" fontId="26" fillId="11" borderId="8" xfId="0" applyNumberFormat="1" applyFont="1" applyFill="1" applyBorder="1" applyAlignment="1" applyProtection="1">
      <alignment horizontal="center"/>
    </xf>
    <xf numFmtId="166" fontId="26" fillId="11" borderId="9" xfId="0" applyNumberFormat="1" applyFont="1" applyFill="1" applyBorder="1" applyAlignment="1" applyProtection="1">
      <alignment horizontal="center"/>
    </xf>
    <xf numFmtId="49" fontId="26" fillId="11" borderId="9" xfId="0" applyNumberFormat="1" applyFont="1" applyFill="1" applyBorder="1" applyAlignment="1" applyProtection="1">
      <alignment horizontal="center"/>
    </xf>
    <xf numFmtId="0" fontId="25" fillId="11" borderId="4" xfId="0" applyFont="1" applyFill="1" applyBorder="1" applyAlignment="1" applyProtection="1">
      <alignment wrapText="1"/>
    </xf>
    <xf numFmtId="10" fontId="25" fillId="11" borderId="10" xfId="16" applyNumberFormat="1" applyFont="1" applyFill="1" applyBorder="1" applyAlignment="1" applyProtection="1"/>
    <xf numFmtId="165" fontId="25" fillId="11" borderId="11" xfId="20" applyFont="1" applyFill="1" applyBorder="1" applyAlignment="1" applyProtection="1"/>
    <xf numFmtId="49" fontId="25" fillId="7" borderId="4" xfId="0" applyNumberFormat="1" applyFont="1" applyFill="1" applyBorder="1" applyAlignment="1" applyProtection="1"/>
    <xf numFmtId="10" fontId="25" fillId="7" borderId="7" xfId="16" applyNumberFormat="1" applyFont="1" applyFill="1" applyBorder="1" applyAlignment="1" applyProtection="1"/>
    <xf numFmtId="165" fontId="25" fillId="7" borderId="6" xfId="20" applyFont="1" applyFill="1" applyBorder="1" applyAlignment="1" applyProtection="1"/>
    <xf numFmtId="49" fontId="25" fillId="8" borderId="4" xfId="0" applyNumberFormat="1" applyFont="1" applyFill="1" applyBorder="1" applyAlignment="1" applyProtection="1"/>
    <xf numFmtId="10" fontId="25" fillId="8" borderId="6" xfId="16" applyNumberFormat="1" applyFont="1" applyFill="1" applyBorder="1" applyAlignment="1" applyProtection="1"/>
    <xf numFmtId="165" fontId="25" fillId="8" borderId="6" xfId="20" applyFont="1" applyFill="1" applyBorder="1" applyAlignment="1" applyProtection="1"/>
    <xf numFmtId="49" fontId="25" fillId="0" borderId="4" xfId="0" applyNumberFormat="1" applyFont="1" applyFill="1" applyBorder="1" applyAlignment="1" applyProtection="1"/>
    <xf numFmtId="10" fontId="25" fillId="0" borderId="6" xfId="16" applyNumberFormat="1" applyFont="1" applyFill="1" applyBorder="1" applyAlignment="1" applyProtection="1"/>
    <xf numFmtId="165" fontId="25" fillId="0" borderId="6" xfId="20" applyFont="1" applyFill="1" applyBorder="1" applyAlignment="1" applyProtection="1"/>
    <xf numFmtId="49" fontId="25" fillId="0" borderId="4" xfId="0" applyNumberFormat="1" applyFont="1" applyFill="1" applyBorder="1" applyAlignment="1" applyProtection="1">
      <alignment vertical="center" wrapText="1"/>
    </xf>
    <xf numFmtId="165" fontId="25" fillId="11" borderId="6" xfId="20" applyFont="1" applyFill="1" applyBorder="1" applyAlignment="1" applyProtection="1">
      <alignment horizontal="center" vertical="center"/>
      <protection locked="0"/>
    </xf>
    <xf numFmtId="10" fontId="25" fillId="0" borderId="6" xfId="16" applyNumberFormat="1" applyFont="1" applyFill="1" applyBorder="1" applyAlignment="1" applyProtection="1">
      <alignment vertical="center"/>
    </xf>
    <xf numFmtId="165" fontId="25" fillId="0" borderId="6" xfId="20" applyFont="1" applyFill="1" applyBorder="1" applyAlignment="1" applyProtection="1">
      <alignment vertical="center"/>
    </xf>
    <xf numFmtId="49" fontId="25" fillId="0" borderId="4" xfId="0" applyNumberFormat="1" applyFont="1" applyFill="1" applyBorder="1" applyAlignment="1" applyProtection="1">
      <alignment wrapText="1"/>
    </xf>
    <xf numFmtId="49" fontId="25" fillId="0" borderId="4" xfId="0" applyNumberFormat="1" applyFont="1" applyFill="1" applyBorder="1" applyAlignment="1" applyProtection="1">
      <alignment horizontal="left" indent="2"/>
    </xf>
    <xf numFmtId="0" fontId="28" fillId="0" borderId="0" xfId="0" applyFont="1" applyFill="1" applyBorder="1" applyProtection="1"/>
    <xf numFmtId="0" fontId="28" fillId="0" borderId="4" xfId="0" applyFont="1" applyFill="1" applyBorder="1" applyAlignment="1" applyProtection="1">
      <alignment horizontal="justify" vertical="top" wrapText="1"/>
    </xf>
    <xf numFmtId="0" fontId="25" fillId="0" borderId="4" xfId="0" applyFont="1" applyFill="1" applyBorder="1" applyAlignment="1" applyProtection="1">
      <alignment horizontal="justify" vertical="top" wrapText="1"/>
    </xf>
    <xf numFmtId="165" fontId="25" fillId="11" borderId="7" xfId="20" applyFont="1" applyFill="1" applyBorder="1" applyAlignment="1" applyProtection="1">
      <alignment horizontal="center"/>
      <protection locked="0"/>
    </xf>
    <xf numFmtId="165" fontId="25" fillId="11" borderId="4" xfId="20" applyFont="1" applyFill="1" applyBorder="1" applyAlignment="1" applyProtection="1">
      <alignment horizontal="center"/>
      <protection locked="0"/>
    </xf>
    <xf numFmtId="0" fontId="28" fillId="11" borderId="5" xfId="0" applyFont="1" applyFill="1" applyBorder="1" applyAlignment="1" applyProtection="1">
      <alignment horizontal="justify" vertical="top" wrapText="1"/>
    </xf>
    <xf numFmtId="10" fontId="25" fillId="11" borderId="6" xfId="16" applyNumberFormat="1" applyFont="1" applyFill="1" applyBorder="1" applyAlignment="1" applyProtection="1"/>
    <xf numFmtId="165" fontId="25" fillId="11" borderId="6" xfId="20" applyFont="1" applyFill="1" applyBorder="1" applyAlignment="1" applyProtection="1"/>
    <xf numFmtId="49" fontId="25" fillId="0" borderId="2" xfId="0" applyNumberFormat="1" applyFont="1" applyFill="1" applyBorder="1" applyAlignment="1" applyProtection="1"/>
    <xf numFmtId="37" fontId="25" fillId="12" borderId="12" xfId="0" applyNumberFormat="1" applyFont="1" applyFill="1" applyBorder="1" applyAlignment="1" applyProtection="1">
      <alignment horizontal="center"/>
    </xf>
    <xf numFmtId="165" fontId="25" fillId="0" borderId="12" xfId="20" applyFont="1" applyFill="1" applyBorder="1" applyAlignment="1" applyProtection="1"/>
    <xf numFmtId="0" fontId="25" fillId="11" borderId="13" xfId="0" applyNumberFormat="1" applyFont="1" applyFill="1" applyBorder="1" applyAlignment="1" applyProtection="1">
      <alignment wrapText="1"/>
    </xf>
    <xf numFmtId="165" fontId="25" fillId="11" borderId="6" xfId="20" applyFont="1" applyFill="1" applyBorder="1" applyAlignment="1" applyProtection="1">
      <alignment horizontal="center"/>
    </xf>
    <xf numFmtId="10" fontId="25" fillId="7" borderId="6" xfId="16" applyNumberFormat="1" applyFont="1" applyFill="1" applyBorder="1" applyAlignment="1" applyProtection="1"/>
    <xf numFmtId="0" fontId="28" fillId="0" borderId="0" xfId="0" applyFont="1" applyFill="1" applyBorder="1" applyAlignment="1" applyProtection="1">
      <alignment horizontal="left"/>
    </xf>
    <xf numFmtId="49" fontId="25" fillId="0" borderId="3" xfId="0" applyNumberFormat="1" applyFont="1" applyFill="1" applyBorder="1" applyAlignment="1" applyProtection="1"/>
    <xf numFmtId="165" fontId="25" fillId="12" borderId="12" xfId="20" applyFont="1" applyFill="1" applyBorder="1" applyAlignment="1" applyProtection="1">
      <alignment horizontal="center"/>
    </xf>
    <xf numFmtId="49" fontId="25" fillId="11" borderId="3" xfId="0" applyNumberFormat="1" applyFont="1" applyFill="1" applyBorder="1" applyAlignment="1" applyProtection="1"/>
    <xf numFmtId="165" fontId="25" fillId="11" borderId="12" xfId="20" applyFont="1" applyFill="1" applyBorder="1" applyAlignment="1" applyProtection="1"/>
    <xf numFmtId="49" fontId="25" fillId="0" borderId="3" xfId="0" applyNumberFormat="1" applyFont="1" applyFill="1" applyBorder="1" applyAlignment="1" applyProtection="1">
      <alignment wrapText="1"/>
    </xf>
    <xf numFmtId="0" fontId="25" fillId="0" borderId="3" xfId="0" applyFont="1" applyBorder="1" applyAlignment="1" applyProtection="1">
      <alignment horizontal="left"/>
    </xf>
    <xf numFmtId="0" fontId="26" fillId="11" borderId="14" xfId="0" applyNumberFormat="1" applyFont="1" applyFill="1" applyBorder="1" applyAlignment="1" applyProtection="1"/>
    <xf numFmtId="0" fontId="26" fillId="11" borderId="10" xfId="0" applyNumberFormat="1" applyFont="1" applyFill="1" applyBorder="1" applyAlignment="1" applyProtection="1">
      <alignment horizontal="center"/>
    </xf>
    <xf numFmtId="0" fontId="27" fillId="11" borderId="0" xfId="0" applyNumberFormat="1" applyFont="1" applyFill="1" applyBorder="1" applyAlignment="1" applyProtection="1">
      <alignment horizontal="center"/>
    </xf>
    <xf numFmtId="0" fontId="26" fillId="11" borderId="7" xfId="0" applyNumberFormat="1" applyFont="1" applyFill="1" applyBorder="1" applyAlignment="1" applyProtection="1">
      <alignment horizontal="center"/>
    </xf>
    <xf numFmtId="0" fontId="26" fillId="11" borderId="0" xfId="0" applyNumberFormat="1" applyFont="1" applyFill="1" applyBorder="1" applyAlignment="1" applyProtection="1">
      <alignment horizontal="center"/>
    </xf>
    <xf numFmtId="0" fontId="26" fillId="11" borderId="15" xfId="0" applyNumberFormat="1" applyFont="1" applyFill="1" applyBorder="1" applyAlignment="1" applyProtection="1"/>
    <xf numFmtId="0" fontId="26" fillId="11" borderId="8" xfId="0" applyNumberFormat="1" applyFont="1" applyFill="1" applyBorder="1" applyAlignment="1" applyProtection="1">
      <alignment horizontal="center"/>
    </xf>
    <xf numFmtId="0" fontId="26" fillId="11" borderId="9" xfId="0" applyNumberFormat="1" applyFont="1" applyFill="1" applyBorder="1" applyAlignment="1" applyProtection="1">
      <alignment horizontal="center"/>
    </xf>
    <xf numFmtId="0" fontId="25" fillId="11" borderId="0" xfId="0" applyNumberFormat="1" applyFont="1" applyFill="1" applyBorder="1" applyAlignment="1" applyProtection="1">
      <alignment wrapText="1"/>
    </xf>
    <xf numFmtId="0" fontId="25" fillId="7" borderId="0" xfId="0" applyNumberFormat="1" applyFont="1" applyFill="1" applyBorder="1" applyAlignment="1" applyProtection="1"/>
    <xf numFmtId="0" fontId="25" fillId="8" borderId="0" xfId="0" applyNumberFormat="1" applyFont="1" applyFill="1" applyBorder="1" applyAlignment="1" applyProtection="1"/>
    <xf numFmtId="165" fontId="25" fillId="11" borderId="6" xfId="20" applyFont="1" applyFill="1" applyBorder="1" applyAlignment="1" applyProtection="1">
      <protection locked="0"/>
    </xf>
    <xf numFmtId="165" fontId="25" fillId="11" borderId="7" xfId="20" applyFont="1" applyFill="1" applyBorder="1" applyAlignment="1" applyProtection="1">
      <protection locked="0"/>
    </xf>
    <xf numFmtId="165" fontId="25" fillId="8" borderId="7" xfId="20" applyFont="1" applyFill="1" applyBorder="1" applyAlignment="1" applyProtection="1"/>
    <xf numFmtId="165" fontId="26" fillId="11" borderId="6" xfId="20" applyFont="1" applyFill="1" applyBorder="1" applyAlignment="1" applyProtection="1">
      <protection locked="0"/>
    </xf>
    <xf numFmtId="165" fontId="25" fillId="7" borderId="12" xfId="20" applyFont="1" applyFill="1" applyBorder="1" applyAlignment="1" applyProtection="1"/>
    <xf numFmtId="0" fontId="30" fillId="0" borderId="0" xfId="0" applyNumberFormat="1" applyFont="1" applyFill="1" applyBorder="1" applyAlignment="1" applyProtection="1">
      <alignment horizontal="center" wrapText="1"/>
    </xf>
    <xf numFmtId="0" fontId="25" fillId="11" borderId="0" xfId="0" applyNumberFormat="1" applyFont="1" applyFill="1" applyBorder="1" applyAlignment="1" applyProtection="1"/>
    <xf numFmtId="165" fontId="25" fillId="11" borderId="7" xfId="20" applyFont="1" applyFill="1" applyBorder="1" applyAlignment="1" applyProtection="1"/>
    <xf numFmtId="0" fontId="25" fillId="0" borderId="3" xfId="0" applyNumberFormat="1" applyFont="1" applyFill="1" applyBorder="1" applyAlignment="1" applyProtection="1"/>
    <xf numFmtId="165" fontId="25" fillId="0" borderId="16" xfId="20" applyFont="1" applyFill="1" applyBorder="1" applyAlignment="1" applyProtection="1"/>
    <xf numFmtId="165" fontId="25" fillId="0" borderId="16" xfId="20" applyFont="1" applyFill="1" applyBorder="1" applyAlignment="1" applyProtection="1">
      <alignment horizontal="center"/>
    </xf>
    <xf numFmtId="0" fontId="25" fillId="7" borderId="13" xfId="0" applyNumberFormat="1" applyFont="1" applyFill="1" applyBorder="1" applyAlignment="1" applyProtection="1">
      <alignment wrapText="1"/>
    </xf>
    <xf numFmtId="165" fontId="25" fillId="7" borderId="10" xfId="20" applyFont="1" applyFill="1" applyBorder="1" applyAlignment="1" applyProtection="1"/>
    <xf numFmtId="165" fontId="25" fillId="0" borderId="7" xfId="20" applyFont="1" applyFill="1" applyBorder="1" applyAlignment="1" applyProtection="1">
      <alignment horizontal="center"/>
    </xf>
    <xf numFmtId="49" fontId="25" fillId="0" borderId="5" xfId="0" applyNumberFormat="1" applyFont="1" applyFill="1" applyBorder="1" applyAlignment="1" applyProtection="1"/>
    <xf numFmtId="0" fontId="25" fillId="0" borderId="15" xfId="0" applyNumberFormat="1" applyFont="1" applyFill="1" applyBorder="1" applyAlignment="1" applyProtection="1"/>
    <xf numFmtId="165" fontId="25" fillId="0" borderId="16" xfId="20" applyFont="1" applyFill="1" applyBorder="1" applyAlignment="1" applyProtection="1">
      <alignment horizontal="center"/>
      <protection locked="0"/>
    </xf>
    <xf numFmtId="0" fontId="25" fillId="11" borderId="15" xfId="0" applyNumberFormat="1" applyFont="1" applyFill="1" applyBorder="1" applyAlignment="1" applyProtection="1"/>
    <xf numFmtId="165" fontId="25" fillId="11" borderId="9" xfId="20" applyFont="1" applyFill="1" applyBorder="1" applyAlignment="1" applyProtection="1"/>
    <xf numFmtId="0" fontId="30" fillId="0" borderId="0" xfId="0" applyNumberFormat="1" applyFont="1" applyFill="1" applyBorder="1" applyAlignment="1" applyProtection="1">
      <alignment wrapText="1"/>
    </xf>
    <xf numFmtId="165" fontId="25" fillId="11" borderId="16" xfId="20" applyNumberFormat="1" applyFont="1" applyFill="1" applyBorder="1" applyAlignment="1" applyProtection="1"/>
    <xf numFmtId="165" fontId="25" fillId="7" borderId="16" xfId="20" applyFont="1" applyFill="1" applyBorder="1" applyAlignment="1" applyProtection="1"/>
    <xf numFmtId="0" fontId="15" fillId="0" borderId="0" xfId="0" applyFont="1" applyFill="1" applyBorder="1" applyAlignment="1" applyProtection="1">
      <alignment horizontal="left" vertical="center" wrapText="1"/>
    </xf>
    <xf numFmtId="165" fontId="25" fillId="0" borderId="15" xfId="0" applyNumberFormat="1" applyFont="1" applyFill="1" applyBorder="1" applyAlignment="1" applyProtection="1"/>
    <xf numFmtId="49" fontId="26" fillId="11" borderId="13" xfId="0" applyNumberFormat="1" applyFont="1" applyFill="1" applyBorder="1" applyAlignment="1" applyProtection="1">
      <alignment wrapText="1"/>
    </xf>
    <xf numFmtId="49" fontId="26" fillId="11" borderId="11" xfId="0" applyNumberFormat="1" applyFont="1" applyFill="1" applyBorder="1" applyAlignment="1" applyProtection="1">
      <alignment horizontal="center" wrapText="1"/>
    </xf>
    <xf numFmtId="0" fontId="25" fillId="0" borderId="0" xfId="0" applyNumberFormat="1" applyFont="1" applyFill="1" applyAlignment="1" applyProtection="1">
      <alignment wrapText="1"/>
    </xf>
    <xf numFmtId="0" fontId="26" fillId="11" borderId="4" xfId="0" applyFont="1" applyFill="1" applyBorder="1" applyAlignment="1" applyProtection="1">
      <alignment horizontal="center"/>
    </xf>
    <xf numFmtId="0" fontId="26" fillId="11" borderId="5" xfId="0" applyFont="1" applyFill="1" applyBorder="1" applyAlignment="1" applyProtection="1"/>
    <xf numFmtId="49" fontId="26" fillId="11" borderId="9" xfId="0" applyNumberFormat="1" applyFont="1" applyFill="1" applyBorder="1" applyAlignment="1" applyProtection="1">
      <alignment vertical="center"/>
    </xf>
    <xf numFmtId="49" fontId="26" fillId="11" borderId="5" xfId="0" applyNumberFormat="1" applyFont="1" applyFill="1" applyBorder="1" applyAlignment="1" applyProtection="1">
      <alignment vertical="center"/>
    </xf>
    <xf numFmtId="0" fontId="25" fillId="11" borderId="13" xfId="0" applyFont="1" applyFill="1" applyBorder="1" applyAlignment="1" applyProtection="1">
      <alignment wrapText="1"/>
    </xf>
    <xf numFmtId="0" fontId="25" fillId="0" borderId="0" xfId="0" applyNumberFormat="1" applyFont="1" applyFill="1" applyAlignment="1" applyProtection="1">
      <alignment vertical="center"/>
    </xf>
    <xf numFmtId="0" fontId="28" fillId="0" borderId="5" xfId="0" applyFont="1" applyFill="1" applyBorder="1" applyAlignment="1" applyProtection="1">
      <alignment horizontal="justify" vertical="top" wrapText="1"/>
    </xf>
    <xf numFmtId="10" fontId="25" fillId="0" borderId="8" xfId="16" applyNumberFormat="1" applyFont="1" applyFill="1" applyBorder="1" applyAlignment="1" applyProtection="1"/>
    <xf numFmtId="165" fontId="25" fillId="0" borderId="8" xfId="20" applyFont="1" applyFill="1" applyBorder="1" applyAlignment="1" applyProtection="1"/>
    <xf numFmtId="0" fontId="26" fillId="11" borderId="7" xfId="0" applyNumberFormat="1" applyFont="1" applyFill="1" applyBorder="1" applyAlignment="1" applyProtection="1">
      <alignment horizontal="center" wrapText="1"/>
    </xf>
    <xf numFmtId="0" fontId="26" fillId="11" borderId="8" xfId="0" applyNumberFormat="1" applyFont="1" applyFill="1" applyBorder="1" applyAlignment="1" applyProtection="1">
      <alignment horizontal="center" vertical="center"/>
    </xf>
    <xf numFmtId="0" fontId="26" fillId="11" borderId="9" xfId="0" applyNumberFormat="1" applyFont="1" applyFill="1" applyBorder="1" applyAlignment="1" applyProtection="1">
      <alignment horizontal="center" vertical="center"/>
    </xf>
    <xf numFmtId="165" fontId="25" fillId="7" borderId="11" xfId="20" applyFont="1" applyFill="1" applyBorder="1" applyAlignment="1" applyProtection="1"/>
    <xf numFmtId="0" fontId="25" fillId="8" borderId="4" xfId="0" applyNumberFormat="1" applyFont="1" applyFill="1" applyBorder="1" applyAlignment="1" applyProtection="1"/>
    <xf numFmtId="165" fontId="25" fillId="11" borderId="0" xfId="20" applyFont="1" applyFill="1" applyBorder="1" applyAlignment="1" applyProtection="1">
      <protection locked="0"/>
    </xf>
    <xf numFmtId="0" fontId="25" fillId="0" borderId="4" xfId="0" applyNumberFormat="1" applyFont="1" applyFill="1" applyBorder="1" applyAlignment="1" applyProtection="1"/>
    <xf numFmtId="0" fontId="25" fillId="0" borderId="5" xfId="0" applyNumberFormat="1" applyFont="1" applyFill="1" applyBorder="1" applyAlignment="1" applyProtection="1"/>
    <xf numFmtId="165" fontId="25" fillId="11" borderId="15" xfId="20" applyFont="1" applyFill="1" applyBorder="1" applyAlignment="1" applyProtection="1">
      <protection locked="0"/>
    </xf>
    <xf numFmtId="165" fontId="25" fillId="11" borderId="8" xfId="20" applyFont="1" applyFill="1" applyBorder="1" applyAlignment="1" applyProtection="1">
      <protection locked="0"/>
    </xf>
    <xf numFmtId="0" fontId="25" fillId="0" borderId="0" xfId="0" applyNumberFormat="1" applyFont="1" applyFill="1" applyProtection="1"/>
    <xf numFmtId="0" fontId="25" fillId="0" borderId="0" xfId="0" applyFont="1" applyFill="1" applyProtection="1"/>
    <xf numFmtId="0" fontId="19" fillId="0" borderId="0" xfId="0" applyNumberFormat="1" applyFont="1" applyFill="1" applyAlignment="1" applyProtection="1"/>
    <xf numFmtId="49" fontId="25" fillId="0" borderId="0" xfId="0" applyNumberFormat="1" applyFont="1" applyFill="1" applyAlignment="1" applyProtection="1"/>
    <xf numFmtId="0" fontId="26" fillId="0" borderId="0" xfId="0" applyFont="1" applyFill="1" applyAlignment="1" applyProtection="1"/>
    <xf numFmtId="0" fontId="25" fillId="0" borderId="0" xfId="0" applyFont="1" applyFill="1" applyAlignment="1" applyProtection="1"/>
    <xf numFmtId="0" fontId="25" fillId="0" borderId="0" xfId="0" applyFont="1" applyFill="1" applyBorder="1" applyProtection="1"/>
    <xf numFmtId="166" fontId="25" fillId="0" borderId="0" xfId="0" applyNumberFormat="1" applyFont="1" applyFill="1" applyProtection="1"/>
    <xf numFmtId="167" fontId="25" fillId="0" borderId="0" xfId="0" applyNumberFormat="1" applyFont="1" applyFill="1" applyAlignment="1" applyProtection="1">
      <alignment horizontal="right"/>
    </xf>
    <xf numFmtId="0" fontId="26" fillId="11" borderId="11" xfId="0" applyFont="1" applyFill="1" applyBorder="1" applyAlignment="1" applyProtection="1">
      <alignment horizontal="center" vertical="center"/>
    </xf>
    <xf numFmtId="0" fontId="26" fillId="11" borderId="6" xfId="0" applyFont="1" applyFill="1" applyBorder="1" applyAlignment="1" applyProtection="1">
      <alignment horizontal="center" vertical="center"/>
    </xf>
    <xf numFmtId="0" fontId="26" fillId="11" borderId="8" xfId="0" applyFont="1" applyFill="1" applyBorder="1" applyAlignment="1" applyProtection="1"/>
    <xf numFmtId="0" fontId="26" fillId="11" borderId="8" xfId="0" applyFont="1" applyFill="1" applyBorder="1" applyAlignment="1" applyProtection="1">
      <alignment horizontal="center"/>
    </xf>
    <xf numFmtId="0" fontId="26" fillId="11" borderId="9" xfId="0" applyFont="1" applyFill="1" applyBorder="1" applyAlignment="1" applyProtection="1">
      <alignment horizontal="center"/>
    </xf>
    <xf numFmtId="0" fontId="25" fillId="0" borderId="0" xfId="0" applyFont="1" applyFill="1" applyAlignment="1" applyProtection="1">
      <alignment horizontal="center"/>
    </xf>
    <xf numFmtId="0" fontId="25" fillId="7" borderId="4" xfId="0" applyFont="1" applyFill="1" applyBorder="1" applyAlignment="1" applyProtection="1"/>
    <xf numFmtId="165" fontId="25" fillId="7" borderId="6" xfId="0" applyNumberFormat="1" applyFont="1" applyFill="1" applyBorder="1" applyAlignment="1" applyProtection="1"/>
    <xf numFmtId="0" fontId="25" fillId="8" borderId="4" xfId="0" applyFont="1" applyFill="1" applyBorder="1" applyProtection="1"/>
    <xf numFmtId="0" fontId="25" fillId="0" borderId="4" xfId="0" applyFont="1" applyFill="1" applyBorder="1" applyAlignment="1" applyProtection="1">
      <alignment horizontal="left" indent="2"/>
    </xf>
    <xf numFmtId="165" fontId="25" fillId="11" borderId="4" xfId="20" applyFont="1" applyFill="1" applyBorder="1" applyAlignment="1" applyProtection="1">
      <protection locked="0"/>
    </xf>
    <xf numFmtId="165" fontId="25" fillId="0" borderId="7" xfId="20" applyFont="1" applyFill="1" applyBorder="1" applyAlignment="1" applyProtection="1"/>
    <xf numFmtId="165" fontId="25" fillId="11" borderId="12" xfId="20" applyNumberFormat="1" applyFont="1" applyFill="1" applyBorder="1" applyAlignment="1" applyProtection="1">
      <protection locked="0"/>
    </xf>
    <xf numFmtId="0" fontId="25" fillId="12" borderId="12" xfId="0" applyFont="1" applyFill="1" applyBorder="1" applyProtection="1"/>
    <xf numFmtId="165" fontId="25" fillId="8" borderId="12" xfId="20" applyFont="1" applyFill="1" applyBorder="1" applyAlignment="1" applyProtection="1"/>
    <xf numFmtId="0" fontId="30" fillId="0" borderId="0" xfId="0" applyNumberFormat="1" applyFont="1" applyFill="1" applyAlignment="1" applyProtection="1"/>
    <xf numFmtId="0" fontId="25" fillId="11" borderId="12" xfId="0" applyFont="1" applyFill="1" applyBorder="1" applyProtection="1">
      <protection locked="0"/>
    </xf>
    <xf numFmtId="0" fontId="25" fillId="7" borderId="4" xfId="0" applyFont="1" applyFill="1" applyBorder="1" applyProtection="1"/>
    <xf numFmtId="0" fontId="25" fillId="11" borderId="6" xfId="0" applyFont="1" applyFill="1" applyBorder="1" applyProtection="1">
      <protection locked="0"/>
    </xf>
    <xf numFmtId="0" fontId="25" fillId="7" borderId="6" xfId="0" applyFont="1" applyFill="1" applyBorder="1" applyProtection="1">
      <protection locked="0"/>
    </xf>
    <xf numFmtId="165" fontId="25" fillId="7" borderId="7" xfId="20" applyFont="1" applyFill="1" applyBorder="1" applyAlignment="1" applyProtection="1"/>
    <xf numFmtId="0" fontId="25" fillId="11" borderId="2" xfId="0" applyFont="1" applyFill="1" applyBorder="1" applyAlignment="1" applyProtection="1">
      <alignment vertical="center"/>
    </xf>
    <xf numFmtId="165" fontId="26" fillId="11" borderId="12" xfId="0" applyNumberFormat="1" applyFont="1" applyFill="1" applyBorder="1" applyProtection="1"/>
    <xf numFmtId="0" fontId="26" fillId="0" borderId="0" xfId="0" applyFont="1" applyFill="1" applyBorder="1" applyProtection="1"/>
    <xf numFmtId="0" fontId="31" fillId="0" borderId="0" xfId="0" applyFont="1" applyFill="1" applyAlignment="1" applyProtection="1"/>
    <xf numFmtId="0" fontId="11" fillId="0" borderId="0" xfId="0" applyFont="1" applyAlignment="1" applyProtection="1">
      <alignment horizontal="right" vertical="center"/>
    </xf>
    <xf numFmtId="49" fontId="25" fillId="0" borderId="0" xfId="0" applyNumberFormat="1" applyFont="1" applyFill="1" applyAlignment="1" applyProtection="1">
      <alignment horizontal="center"/>
    </xf>
    <xf numFmtId="0" fontId="25" fillId="0" borderId="0" xfId="0" applyFont="1" applyFill="1" applyAlignment="1" applyProtection="1">
      <alignment horizontal="right"/>
    </xf>
    <xf numFmtId="2" fontId="26" fillId="11" borderId="8" xfId="0" applyNumberFormat="1" applyFont="1" applyFill="1" applyBorder="1" applyAlignment="1" applyProtection="1">
      <alignment horizontal="center"/>
    </xf>
    <xf numFmtId="49" fontId="26" fillId="7" borderId="0" xfId="0" applyNumberFormat="1" applyFont="1" applyFill="1" applyBorder="1" applyAlignment="1" applyProtection="1"/>
    <xf numFmtId="165" fontId="26" fillId="7" borderId="10" xfId="20" applyFont="1" applyFill="1" applyBorder="1" applyAlignment="1" applyProtection="1"/>
    <xf numFmtId="165" fontId="25" fillId="11" borderId="7" xfId="20" applyNumberFormat="1" applyFont="1" applyFill="1" applyBorder="1" applyAlignment="1" applyProtection="1">
      <protection locked="0"/>
    </xf>
    <xf numFmtId="49" fontId="26" fillId="7" borderId="4" xfId="0" applyNumberFormat="1" applyFont="1" applyFill="1" applyBorder="1" applyAlignment="1" applyProtection="1">
      <alignment horizontal="left"/>
    </xf>
    <xf numFmtId="49" fontId="26" fillId="11" borderId="3" xfId="0" applyNumberFormat="1" applyFont="1" applyFill="1" applyBorder="1" applyAlignment="1" applyProtection="1"/>
    <xf numFmtId="165" fontId="26" fillId="11" borderId="16" xfId="20" applyFont="1" applyFill="1" applyBorder="1" applyAlignment="1" applyProtection="1"/>
    <xf numFmtId="167" fontId="25" fillId="0" borderId="15" xfId="0" applyNumberFormat="1" applyFont="1" applyFill="1" applyBorder="1" applyAlignment="1" applyProtection="1"/>
    <xf numFmtId="0" fontId="26" fillId="11" borderId="8" xfId="0" applyFont="1" applyFill="1" applyBorder="1" applyAlignment="1" applyProtection="1">
      <alignment horizontal="center" vertical="center" wrapText="1"/>
    </xf>
    <xf numFmtId="0" fontId="25" fillId="0" borderId="0" xfId="0" applyFont="1" applyFill="1" applyAlignment="1" applyProtection="1">
      <alignment vertical="center"/>
    </xf>
    <xf numFmtId="0" fontId="25" fillId="11" borderId="0" xfId="0" applyFont="1" applyFill="1" applyBorder="1" applyAlignment="1" applyProtection="1"/>
    <xf numFmtId="0" fontId="25" fillId="7" borderId="0" xfId="0" applyFont="1" applyFill="1" applyAlignment="1" applyProtection="1"/>
    <xf numFmtId="0" fontId="25" fillId="8" borderId="0" xfId="0" applyFont="1" applyFill="1" applyAlignment="1" applyProtection="1"/>
    <xf numFmtId="0" fontId="25" fillId="11" borderId="0" xfId="0" applyFont="1" applyFill="1" applyAlignment="1" applyProtection="1"/>
    <xf numFmtId="0" fontId="26" fillId="11" borderId="3" xfId="0" applyNumberFormat="1" applyFont="1" applyFill="1" applyBorder="1" applyAlignment="1" applyProtection="1"/>
    <xf numFmtId="0" fontId="26" fillId="11" borderId="10" xfId="0" applyFont="1" applyFill="1" applyBorder="1" applyAlignment="1" applyProtection="1">
      <alignment horizontal="center" vertical="center"/>
    </xf>
    <xf numFmtId="0" fontId="26" fillId="11" borderId="11" xfId="0" applyFont="1" applyFill="1" applyBorder="1" applyAlignment="1" applyProtection="1">
      <alignment horizontal="center" vertical="center" wrapText="1"/>
    </xf>
    <xf numFmtId="0" fontId="26" fillId="11" borderId="9" xfId="0" applyFont="1" applyFill="1" applyBorder="1" applyAlignment="1" applyProtection="1">
      <alignment horizontal="center" vertical="center" wrapText="1"/>
    </xf>
    <xf numFmtId="0" fontId="25" fillId="7" borderId="0" xfId="0" applyFont="1" applyFill="1" applyAlignment="1" applyProtection="1">
      <alignment vertical="center"/>
    </xf>
    <xf numFmtId="165" fontId="25" fillId="7" borderId="6" xfId="20" applyFont="1" applyFill="1" applyBorder="1" applyAlignment="1" applyProtection="1">
      <alignment vertical="center" wrapText="1"/>
    </xf>
    <xf numFmtId="165" fontId="25" fillId="7" borderId="6" xfId="20" applyNumberFormat="1" applyFont="1" applyFill="1" applyBorder="1" applyAlignment="1" applyProtection="1">
      <alignment vertical="center" wrapText="1"/>
    </xf>
    <xf numFmtId="49" fontId="25" fillId="0" borderId="0" xfId="0" applyNumberFormat="1" applyFont="1" applyFill="1" applyAlignment="1" applyProtection="1">
      <alignment vertical="center"/>
    </xf>
    <xf numFmtId="165" fontId="25" fillId="11" borderId="6" xfId="20" applyFont="1" applyFill="1" applyBorder="1" applyAlignment="1" applyProtection="1">
      <alignment vertical="center" wrapText="1"/>
      <protection locked="0"/>
    </xf>
    <xf numFmtId="165" fontId="25" fillId="11" borderId="6" xfId="20" applyNumberFormat="1" applyFont="1" applyFill="1" applyBorder="1" applyAlignment="1" applyProtection="1">
      <alignment vertical="center" wrapText="1"/>
      <protection locked="0"/>
    </xf>
    <xf numFmtId="49" fontId="25" fillId="7" borderId="0" xfId="0" applyNumberFormat="1" applyFont="1" applyFill="1" applyAlignment="1" applyProtection="1">
      <alignment vertical="center"/>
    </xf>
    <xf numFmtId="165" fontId="25" fillId="7" borderId="7" xfId="20" applyFont="1" applyFill="1" applyBorder="1" applyAlignment="1" applyProtection="1">
      <alignment vertical="center" wrapText="1"/>
    </xf>
    <xf numFmtId="49" fontId="25" fillId="8" borderId="0" xfId="0" applyNumberFormat="1" applyFont="1" applyFill="1" applyAlignment="1" applyProtection="1">
      <alignment vertical="center"/>
    </xf>
    <xf numFmtId="165" fontId="25" fillId="8" borderId="7" xfId="20" applyFont="1" applyFill="1" applyBorder="1" applyAlignment="1" applyProtection="1">
      <alignment vertical="center" wrapText="1"/>
    </xf>
    <xf numFmtId="165" fontId="25" fillId="8" borderId="6" xfId="20" applyNumberFormat="1" applyFont="1" applyFill="1" applyBorder="1" applyAlignment="1" applyProtection="1">
      <alignment vertical="center" wrapText="1"/>
    </xf>
    <xf numFmtId="165" fontId="25" fillId="11" borderId="7" xfId="20" applyFont="1" applyFill="1" applyBorder="1" applyAlignment="1" applyProtection="1">
      <alignment vertical="center" wrapText="1"/>
      <protection locked="0"/>
    </xf>
    <xf numFmtId="49" fontId="26" fillId="11" borderId="3" xfId="0" applyNumberFormat="1" applyFont="1" applyFill="1" applyBorder="1" applyAlignment="1" applyProtection="1">
      <alignment vertical="center"/>
    </xf>
    <xf numFmtId="165" fontId="25" fillId="11" borderId="12" xfId="20" applyFont="1" applyFill="1" applyBorder="1" applyAlignment="1" applyProtection="1">
      <alignment vertical="center" wrapText="1"/>
    </xf>
    <xf numFmtId="165" fontId="25" fillId="11" borderId="12" xfId="20" applyNumberFormat="1" applyFont="1" applyFill="1" applyBorder="1" applyAlignment="1" applyProtection="1">
      <alignment vertical="center" wrapText="1"/>
    </xf>
    <xf numFmtId="49" fontId="25" fillId="0" borderId="3" xfId="0" applyNumberFormat="1" applyFont="1" applyFill="1" applyBorder="1" applyAlignment="1" applyProtection="1">
      <alignment vertical="center"/>
    </xf>
    <xf numFmtId="37" fontId="26" fillId="0" borderId="3" xfId="0" applyNumberFormat="1" applyFont="1" applyFill="1" applyBorder="1" applyAlignment="1" applyProtection="1"/>
    <xf numFmtId="0" fontId="25" fillId="0" borderId="15" xfId="0" applyFont="1" applyFill="1" applyBorder="1" applyAlignment="1" applyProtection="1">
      <alignment vertical="center" wrapText="1"/>
    </xf>
    <xf numFmtId="49" fontId="26" fillId="11" borderId="2" xfId="0" applyNumberFormat="1" applyFont="1" applyFill="1" applyBorder="1" applyAlignment="1" applyProtection="1">
      <alignment horizontal="justify" vertical="center"/>
    </xf>
    <xf numFmtId="165" fontId="25" fillId="11" borderId="8" xfId="20" applyFont="1" applyFill="1" applyBorder="1" applyAlignment="1" applyProtection="1">
      <alignment vertical="center" wrapText="1"/>
    </xf>
    <xf numFmtId="0" fontId="25" fillId="12" borderId="12" xfId="0" applyFont="1" applyFill="1" applyBorder="1" applyAlignment="1" applyProtection="1">
      <alignment vertical="center" wrapText="1"/>
    </xf>
    <xf numFmtId="0" fontId="33" fillId="0" borderId="0" xfId="0" applyFont="1" applyFill="1" applyProtection="1"/>
    <xf numFmtId="49" fontId="26" fillId="0" borderId="0" xfId="0" applyNumberFormat="1" applyFont="1" applyFill="1" applyBorder="1" applyAlignment="1" applyProtection="1">
      <alignment horizontal="justify" vertical="center"/>
    </xf>
    <xf numFmtId="165" fontId="25" fillId="0" borderId="0" xfId="20" applyFont="1" applyFill="1" applyBorder="1" applyAlignment="1" applyProtection="1">
      <alignment horizontal="center" vertical="center"/>
    </xf>
    <xf numFmtId="165" fontId="25" fillId="0" borderId="0" xfId="20" applyFont="1" applyFill="1" applyBorder="1" applyAlignment="1" applyProtection="1">
      <alignment horizontal="center" vertical="center" wrapText="1"/>
    </xf>
    <xf numFmtId="165" fontId="25" fillId="0" borderId="0" xfId="20" applyFont="1" applyFill="1" applyBorder="1" applyAlignment="1" applyProtection="1">
      <alignment vertical="center" wrapText="1"/>
    </xf>
    <xf numFmtId="0" fontId="25" fillId="0" borderId="0" xfId="0" applyFont="1" applyFill="1" applyAlignment="1" applyProtection="1">
      <alignment vertical="center" wrapText="1"/>
    </xf>
    <xf numFmtId="49" fontId="25" fillId="0" borderId="12" xfId="0" applyNumberFormat="1" applyFont="1" applyFill="1" applyBorder="1" applyAlignment="1" applyProtection="1">
      <alignment horizontal="justify" vertical="center"/>
    </xf>
    <xf numFmtId="0" fontId="27" fillId="11" borderId="16" xfId="0" applyFont="1" applyFill="1" applyBorder="1" applyAlignment="1" applyProtection="1">
      <alignment vertical="center" wrapText="1"/>
    </xf>
    <xf numFmtId="0" fontId="25" fillId="0" borderId="16" xfId="0" applyFont="1" applyBorder="1" applyAlignment="1" applyProtection="1">
      <alignment vertical="top" wrapText="1"/>
    </xf>
    <xf numFmtId="37" fontId="25" fillId="0" borderId="0" xfId="0" applyNumberFormat="1" applyFont="1" applyFill="1" applyBorder="1" applyAlignment="1" applyProtection="1">
      <alignment vertical="center"/>
    </xf>
    <xf numFmtId="37" fontId="25" fillId="0" borderId="0" xfId="0" applyNumberFormat="1" applyFont="1" applyFill="1" applyBorder="1" applyAlignment="1" applyProtection="1"/>
    <xf numFmtId="0" fontId="25" fillId="0" borderId="0" xfId="0" applyFont="1" applyBorder="1" applyAlignment="1" applyProtection="1">
      <alignment horizontal="justify" vertical="top" wrapText="1"/>
    </xf>
    <xf numFmtId="0" fontId="25" fillId="0" borderId="15" xfId="0" applyFont="1" applyBorder="1" applyAlignment="1" applyProtection="1">
      <alignment horizontal="justify" vertical="top" wrapText="1"/>
    </xf>
    <xf numFmtId="0" fontId="25" fillId="0" borderId="0" xfId="0" applyFont="1" applyBorder="1" applyAlignment="1" applyProtection="1">
      <alignment horizontal="center" vertical="top" wrapText="1"/>
    </xf>
    <xf numFmtId="0" fontId="25" fillId="0" borderId="14" xfId="0" applyFont="1" applyBorder="1" applyAlignment="1" applyProtection="1">
      <alignment wrapText="1"/>
    </xf>
    <xf numFmtId="0" fontId="25" fillId="0" borderId="0" xfId="0" applyFont="1" applyBorder="1" applyAlignment="1" applyProtection="1">
      <alignment wrapText="1"/>
    </xf>
    <xf numFmtId="0" fontId="25" fillId="0" borderId="15" xfId="0" applyFont="1" applyBorder="1" applyAlignment="1" applyProtection="1">
      <alignment wrapText="1"/>
    </xf>
    <xf numFmtId="0" fontId="25" fillId="0" borderId="0" xfId="0" applyFont="1" applyFill="1" applyBorder="1" applyAlignment="1" applyProtection="1">
      <alignment vertical="top"/>
    </xf>
    <xf numFmtId="37" fontId="25" fillId="0" borderId="0" xfId="0" applyNumberFormat="1" applyFont="1" applyFill="1" applyBorder="1" applyAlignment="1" applyProtection="1">
      <alignment vertical="center" wrapText="1"/>
    </xf>
    <xf numFmtId="0" fontId="26" fillId="11" borderId="9" xfId="0" applyFont="1" applyFill="1" applyBorder="1" applyAlignment="1" applyProtection="1">
      <alignment horizontal="center" vertical="center"/>
    </xf>
    <xf numFmtId="0" fontId="26" fillId="11" borderId="8" xfId="0" applyFont="1" applyFill="1" applyBorder="1" applyAlignment="1" applyProtection="1">
      <alignment horizontal="center" vertical="center"/>
    </xf>
    <xf numFmtId="0" fontId="25" fillId="0" borderId="2" xfId="0" applyFont="1" applyFill="1" applyBorder="1" applyAlignment="1" applyProtection="1">
      <alignment wrapText="1"/>
    </xf>
    <xf numFmtId="0" fontId="25" fillId="0" borderId="0" xfId="0" applyNumberFormat="1" applyFont="1" applyFill="1" applyBorder="1" applyAlignment="1" applyProtection="1">
      <alignment wrapText="1"/>
    </xf>
    <xf numFmtId="0" fontId="25" fillId="0" borderId="4" xfId="0" applyFont="1" applyFill="1" applyBorder="1" applyAlignment="1" applyProtection="1">
      <alignment horizontal="left" vertical="center"/>
    </xf>
    <xf numFmtId="165" fontId="25" fillId="0" borderId="7" xfId="20" applyFont="1" applyFill="1" applyBorder="1" applyAlignment="1" applyProtection="1">
      <alignment vertical="center" wrapText="1"/>
    </xf>
    <xf numFmtId="165" fontId="25" fillId="0" borderId="11" xfId="20" applyNumberFormat="1" applyFont="1" applyFill="1" applyBorder="1" applyAlignment="1" applyProtection="1">
      <alignment vertical="center" wrapText="1"/>
    </xf>
    <xf numFmtId="49" fontId="25" fillId="0" borderId="4" xfId="0" applyNumberFormat="1" applyFont="1" applyFill="1" applyBorder="1" applyAlignment="1" applyProtection="1">
      <alignment vertical="center"/>
    </xf>
    <xf numFmtId="165" fontId="25" fillId="11" borderId="6" xfId="20" applyNumberFormat="1" applyFont="1" applyFill="1" applyBorder="1" applyAlignment="1" applyProtection="1">
      <protection locked="0"/>
    </xf>
    <xf numFmtId="165" fontId="25" fillId="0" borderId="6" xfId="20" applyFont="1" applyFill="1" applyBorder="1" applyAlignment="1" applyProtection="1">
      <alignment horizontal="center"/>
    </xf>
    <xf numFmtId="165" fontId="25" fillId="0" borderId="6" xfId="20" applyNumberFormat="1" applyFont="1" applyFill="1" applyBorder="1" applyAlignment="1" applyProtection="1">
      <alignment vertical="center" wrapText="1"/>
    </xf>
    <xf numFmtId="49" fontId="25" fillId="0" borderId="5" xfId="0" applyNumberFormat="1" applyFont="1" applyFill="1" applyBorder="1" applyAlignment="1" applyProtection="1">
      <alignment vertical="center"/>
    </xf>
    <xf numFmtId="165" fontId="25" fillId="11" borderId="9" xfId="20" applyFont="1" applyFill="1" applyBorder="1" applyAlignment="1" applyProtection="1">
      <alignment vertical="center" wrapText="1"/>
      <protection locked="0"/>
    </xf>
    <xf numFmtId="165" fontId="25" fillId="11" borderId="9" xfId="20" applyFont="1" applyFill="1" applyBorder="1" applyAlignment="1" applyProtection="1">
      <protection locked="0"/>
    </xf>
    <xf numFmtId="165" fontId="25" fillId="11" borderId="8" xfId="20" applyNumberFormat="1" applyFont="1" applyFill="1" applyBorder="1" applyAlignment="1" applyProtection="1">
      <protection locked="0"/>
    </xf>
    <xf numFmtId="49" fontId="25" fillId="11" borderId="12" xfId="0" applyNumberFormat="1" applyFont="1" applyFill="1" applyBorder="1" applyAlignment="1" applyProtection="1">
      <alignment vertical="center"/>
    </xf>
    <xf numFmtId="49" fontId="25" fillId="0" borderId="0" xfId="0" applyNumberFormat="1" applyFont="1" applyFill="1" applyBorder="1" applyAlignment="1" applyProtection="1">
      <alignment vertical="center"/>
    </xf>
    <xf numFmtId="165" fontId="25" fillId="0" borderId="0" xfId="20" applyFont="1" applyFill="1" applyBorder="1" applyAlignment="1" applyProtection="1">
      <alignment horizontal="center"/>
    </xf>
    <xf numFmtId="165" fontId="25" fillId="12" borderId="12" xfId="20" applyFont="1" applyFill="1" applyBorder="1" applyAlignment="1" applyProtection="1">
      <alignment vertical="center" wrapText="1"/>
    </xf>
    <xf numFmtId="49" fontId="25" fillId="0" borderId="15" xfId="0" applyNumberFormat="1" applyFont="1" applyFill="1" applyBorder="1" applyAlignment="1" applyProtection="1">
      <alignment vertical="center"/>
    </xf>
    <xf numFmtId="0" fontId="25" fillId="11" borderId="13" xfId="0" applyFont="1" applyFill="1" applyBorder="1" applyAlignment="1" applyProtection="1">
      <alignment vertical="center"/>
    </xf>
    <xf numFmtId="0" fontId="25" fillId="11" borderId="16" xfId="0" applyFont="1" applyFill="1" applyBorder="1" applyAlignment="1" applyProtection="1">
      <alignment horizontal="center" vertical="center" wrapText="1"/>
    </xf>
    <xf numFmtId="0" fontId="25" fillId="11" borderId="3" xfId="0" applyFont="1" applyFill="1" applyBorder="1" applyAlignment="1" applyProtection="1">
      <alignment horizontal="center" vertical="center" wrapText="1"/>
    </xf>
    <xf numFmtId="0" fontId="25" fillId="11" borderId="2" xfId="0" applyFont="1" applyFill="1" applyBorder="1" applyAlignment="1" applyProtection="1">
      <alignment horizontal="center" vertical="center" wrapText="1"/>
    </xf>
    <xf numFmtId="0" fontId="27" fillId="11" borderId="4" xfId="0" applyFont="1" applyFill="1" applyBorder="1" applyAlignment="1" applyProtection="1">
      <alignment horizontal="center" vertical="center"/>
    </xf>
    <xf numFmtId="0" fontId="25" fillId="11" borderId="5" xfId="0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</xf>
    <xf numFmtId="0" fontId="25" fillId="0" borderId="3" xfId="0" applyFont="1" applyFill="1" applyBorder="1" applyAlignment="1" applyProtection="1"/>
    <xf numFmtId="0" fontId="25" fillId="11" borderId="16" xfId="0" applyFont="1" applyFill="1" applyBorder="1" applyAlignment="1" applyProtection="1">
      <alignment horizontal="center" vertical="center"/>
    </xf>
    <xf numFmtId="0" fontId="25" fillId="11" borderId="3" xfId="0" applyFont="1" applyFill="1" applyBorder="1" applyAlignment="1" applyProtection="1">
      <alignment horizontal="center" vertical="center"/>
    </xf>
    <xf numFmtId="0" fontId="25" fillId="11" borderId="2" xfId="0" applyFont="1" applyFill="1" applyBorder="1" applyAlignment="1" applyProtection="1">
      <alignment horizontal="center" vertical="center"/>
    </xf>
    <xf numFmtId="0" fontId="25" fillId="11" borderId="10" xfId="0" applyFont="1" applyFill="1" applyBorder="1" applyAlignment="1" applyProtection="1">
      <alignment horizontal="center"/>
    </xf>
    <xf numFmtId="0" fontId="25" fillId="11" borderId="14" xfId="0" applyFont="1" applyFill="1" applyBorder="1" applyAlignment="1" applyProtection="1">
      <alignment horizontal="center"/>
    </xf>
    <xf numFmtId="0" fontId="25" fillId="11" borderId="13" xfId="0" applyFont="1" applyFill="1" applyBorder="1" applyAlignment="1" applyProtection="1">
      <alignment horizontal="center"/>
    </xf>
    <xf numFmtId="0" fontId="25" fillId="11" borderId="9" xfId="0" applyNumberFormat="1" applyFont="1" applyFill="1" applyBorder="1" applyAlignment="1" applyProtection="1">
      <alignment horizontal="center" vertical="center"/>
    </xf>
    <xf numFmtId="0" fontId="25" fillId="11" borderId="15" xfId="0" applyNumberFormat="1" applyFont="1" applyFill="1" applyBorder="1" applyAlignment="1" applyProtection="1">
      <alignment horizontal="center" vertical="center"/>
    </xf>
    <xf numFmtId="0" fontId="25" fillId="11" borderId="5" xfId="0" applyNumberFormat="1" applyFont="1" applyFill="1" applyBorder="1" applyAlignment="1" applyProtection="1">
      <alignment horizontal="center" vertical="center"/>
    </xf>
    <xf numFmtId="0" fontId="25" fillId="0" borderId="2" xfId="0" applyFont="1" applyFill="1" applyBorder="1" applyAlignment="1" applyProtection="1">
      <alignment vertical="center"/>
    </xf>
    <xf numFmtId="0" fontId="25" fillId="0" borderId="3" xfId="0" applyFont="1" applyFill="1" applyBorder="1" applyProtection="1"/>
    <xf numFmtId="0" fontId="15" fillId="0" borderId="0" xfId="0" applyFont="1" applyFill="1" applyBorder="1" applyAlignment="1" applyProtection="1">
      <alignment vertical="center" wrapText="1"/>
    </xf>
    <xf numFmtId="0" fontId="25" fillId="0" borderId="0" xfId="0" applyFont="1" applyFill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25" fillId="0" borderId="0" xfId="0" applyFont="1" applyFill="1" applyAlignment="1" applyProtection="1">
      <alignment horizontal="left" vertical="center"/>
    </xf>
    <xf numFmtId="0" fontId="26" fillId="0" borderId="0" xfId="0" applyFont="1" applyFill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0" fontId="25" fillId="11" borderId="13" xfId="0" applyNumberFormat="1" applyFont="1" applyFill="1" applyBorder="1" applyAlignment="1" applyProtection="1">
      <alignment vertical="center"/>
    </xf>
    <xf numFmtId="0" fontId="27" fillId="11" borderId="4" xfId="0" applyNumberFormat="1" applyFont="1" applyFill="1" applyBorder="1" applyAlignment="1" applyProtection="1">
      <alignment horizontal="center" vertical="center"/>
    </xf>
    <xf numFmtId="0" fontId="25" fillId="11" borderId="5" xfId="0" applyNumberFormat="1" applyFont="1" applyFill="1" applyBorder="1" applyAlignment="1" applyProtection="1">
      <alignment vertical="center"/>
    </xf>
    <xf numFmtId="49" fontId="25" fillId="0" borderId="0" xfId="13" applyNumberFormat="1" applyFont="1" applyFill="1" applyBorder="1" applyAlignment="1">
      <alignment wrapText="1"/>
    </xf>
    <xf numFmtId="0" fontId="25" fillId="13" borderId="0" xfId="0" applyFont="1" applyFill="1" applyAlignment="1" applyProtection="1">
      <alignment horizontal="center" vertical="center"/>
    </xf>
    <xf numFmtId="0" fontId="25" fillId="0" borderId="0" xfId="0" applyNumberFormat="1" applyFont="1" applyFill="1" applyBorder="1" applyAlignment="1">
      <alignment horizontal="left" indent="2"/>
    </xf>
    <xf numFmtId="0" fontId="25" fillId="11" borderId="2" xfId="0" applyNumberFormat="1" applyFont="1" applyFill="1" applyBorder="1" applyAlignment="1" applyProtection="1"/>
    <xf numFmtId="3" fontId="25" fillId="0" borderId="3" xfId="0" applyNumberFormat="1" applyFont="1" applyFill="1" applyBorder="1" applyAlignment="1" applyProtection="1">
      <alignment vertical="center"/>
    </xf>
    <xf numFmtId="0" fontId="26" fillId="11" borderId="10" xfId="0" applyFont="1" applyFill="1" applyBorder="1" applyAlignment="1" applyProtection="1">
      <alignment horizontal="center" vertical="center" wrapText="1"/>
    </xf>
    <xf numFmtId="165" fontId="25" fillId="0" borderId="6" xfId="20" applyFont="1" applyFill="1" applyBorder="1" applyAlignment="1" applyProtection="1">
      <alignment vertical="center" wrapText="1"/>
    </xf>
    <xf numFmtId="165" fontId="25" fillId="11" borderId="6" xfId="20" applyNumberFormat="1" applyFont="1" applyFill="1" applyBorder="1" applyAlignment="1" applyProtection="1">
      <alignment vertical="center"/>
      <protection locked="0"/>
    </xf>
    <xf numFmtId="37" fontId="25" fillId="12" borderId="16" xfId="0" applyNumberFormat="1" applyFont="1" applyFill="1" applyBorder="1" applyAlignment="1" applyProtection="1">
      <alignment horizontal="center" vertical="center"/>
    </xf>
    <xf numFmtId="0" fontId="25" fillId="11" borderId="3" xfId="0" applyNumberFormat="1" applyFont="1" applyFill="1" applyBorder="1" applyAlignment="1" applyProtection="1"/>
    <xf numFmtId="165" fontId="25" fillId="11" borderId="12" xfId="20" applyFont="1" applyFill="1" applyBorder="1" applyAlignment="1" applyProtection="1">
      <alignment vertical="center"/>
    </xf>
    <xf numFmtId="0" fontId="26" fillId="0" borderId="3" xfId="0" applyNumberFormat="1" applyFont="1" applyFill="1" applyBorder="1" applyAlignment="1" applyProtection="1"/>
    <xf numFmtId="0" fontId="25" fillId="0" borderId="3" xfId="0" applyFont="1" applyFill="1" applyBorder="1" applyAlignment="1" applyProtection="1">
      <alignment vertical="center"/>
    </xf>
    <xf numFmtId="165" fontId="25" fillId="11" borderId="16" xfId="20" applyFont="1" applyFill="1" applyBorder="1" applyAlignment="1" applyProtection="1">
      <alignment vertical="center"/>
    </xf>
    <xf numFmtId="165" fontId="25" fillId="11" borderId="16" xfId="0" applyNumberFormat="1" applyFont="1" applyFill="1" applyBorder="1" applyAlignment="1" applyProtection="1">
      <alignment vertical="center"/>
    </xf>
    <xf numFmtId="165" fontId="25" fillId="11" borderId="12" xfId="0" applyNumberFormat="1" applyFont="1" applyFill="1" applyBorder="1" applyAlignment="1" applyProtection="1">
      <alignment vertical="center"/>
    </xf>
    <xf numFmtId="165" fontId="25" fillId="12" borderId="16" xfId="0" applyNumberFormat="1" applyFont="1" applyFill="1" applyBorder="1" applyAlignment="1" applyProtection="1">
      <alignment vertical="center"/>
    </xf>
    <xf numFmtId="165" fontId="25" fillId="12" borderId="12" xfId="0" applyNumberFormat="1" applyFont="1" applyFill="1" applyBorder="1" applyAlignment="1" applyProtection="1">
      <alignment vertical="center"/>
    </xf>
    <xf numFmtId="165" fontId="25" fillId="11" borderId="16" xfId="20" applyNumberFormat="1" applyFont="1" applyFill="1" applyBorder="1" applyAlignment="1" applyProtection="1">
      <alignment horizontal="center" vertical="center"/>
      <protection locked="0"/>
    </xf>
    <xf numFmtId="165" fontId="25" fillId="11" borderId="12" xfId="20" applyNumberFormat="1" applyFont="1" applyFill="1" applyBorder="1" applyAlignment="1" applyProtection="1">
      <alignment horizontal="center" vertical="center"/>
      <protection locked="0"/>
    </xf>
    <xf numFmtId="165" fontId="25" fillId="11" borderId="3" xfId="20" applyNumberFormat="1" applyFont="1" applyFill="1" applyBorder="1" applyAlignment="1" applyProtection="1">
      <alignment vertical="center"/>
      <protection locked="0"/>
    </xf>
    <xf numFmtId="165" fontId="25" fillId="11" borderId="16" xfId="20" applyNumberFormat="1" applyFont="1" applyFill="1" applyBorder="1" applyAlignment="1" applyProtection="1">
      <alignment vertical="center"/>
      <protection locked="0"/>
    </xf>
    <xf numFmtId="165" fontId="25" fillId="11" borderId="12" xfId="20" applyNumberFormat="1" applyFont="1" applyFill="1" applyBorder="1" applyAlignment="1" applyProtection="1">
      <alignment vertical="center"/>
      <protection locked="0"/>
    </xf>
    <xf numFmtId="0" fontId="25" fillId="0" borderId="5" xfId="0" applyFont="1" applyFill="1" applyBorder="1" applyAlignment="1" applyProtection="1">
      <alignment vertical="center"/>
    </xf>
    <xf numFmtId="0" fontId="35" fillId="0" borderId="0" xfId="0" applyNumberFormat="1" applyFont="1" applyFill="1" applyAlignment="1" applyProtection="1"/>
    <xf numFmtId="0" fontId="35" fillId="0" borderId="0" xfId="0" applyFont="1" applyFill="1" applyAlignment="1" applyProtection="1"/>
    <xf numFmtId="0" fontId="25" fillId="0" borderId="15" xfId="0" applyFont="1" applyFill="1" applyBorder="1" applyAlignment="1" applyProtection="1"/>
    <xf numFmtId="0" fontId="26" fillId="11" borderId="8" xfId="13" applyFont="1" applyFill="1" applyBorder="1" applyAlignment="1" applyProtection="1">
      <alignment horizontal="center"/>
    </xf>
    <xf numFmtId="49" fontId="25" fillId="0" borderId="0" xfId="0" applyNumberFormat="1" applyFont="1" applyFill="1" applyAlignment="1" applyProtection="1">
      <alignment wrapText="1"/>
    </xf>
    <xf numFmtId="165" fontId="25" fillId="11" borderId="16" xfId="20" applyFont="1" applyFill="1" applyBorder="1" applyAlignment="1" applyProtection="1"/>
    <xf numFmtId="0" fontId="0" fillId="0" borderId="0" xfId="13" applyFont="1" applyFill="1" applyBorder="1" applyAlignment="1" applyProtection="1"/>
    <xf numFmtId="0" fontId="11" fillId="0" borderId="0" xfId="13" applyFont="1" applyFill="1" applyBorder="1" applyAlignment="1" applyProtection="1"/>
    <xf numFmtId="0" fontId="35" fillId="0" borderId="0" xfId="13" applyFont="1" applyFill="1" applyAlignment="1" applyProtection="1"/>
    <xf numFmtId="0" fontId="36" fillId="0" borderId="0" xfId="13" applyFont="1" applyFill="1" applyAlignment="1" applyProtection="1"/>
    <xf numFmtId="0" fontId="26" fillId="0" borderId="0" xfId="13" applyFont="1" applyFill="1" applyAlignment="1" applyProtection="1"/>
    <xf numFmtId="0" fontId="25" fillId="0" borderId="0" xfId="13" applyFont="1" applyFill="1" applyAlignment="1" applyProtection="1"/>
    <xf numFmtId="0" fontId="31" fillId="0" borderId="0" xfId="13" applyFont="1" applyFill="1" applyAlignment="1" applyProtection="1"/>
    <xf numFmtId="0" fontId="11" fillId="0" borderId="0" xfId="0" applyFont="1" applyFill="1" applyProtection="1"/>
    <xf numFmtId="0" fontId="11" fillId="0" borderId="0" xfId="0" applyFont="1" applyFill="1" applyAlignment="1" applyProtection="1">
      <alignment horizontal="right" vertical="center"/>
    </xf>
    <xf numFmtId="0" fontId="25" fillId="0" borderId="0" xfId="13" applyFont="1" applyFill="1" applyAlignment="1" applyProtection="1">
      <alignment horizontal="center"/>
    </xf>
    <xf numFmtId="167" fontId="25" fillId="0" borderId="0" xfId="13" applyNumberFormat="1" applyFont="1" applyFill="1" applyAlignment="1" applyProtection="1">
      <alignment horizontal="right"/>
    </xf>
    <xf numFmtId="0" fontId="25" fillId="11" borderId="13" xfId="13" applyFont="1" applyFill="1" applyBorder="1" applyAlignment="1" applyProtection="1"/>
    <xf numFmtId="0" fontId="25" fillId="11" borderId="4" xfId="13" applyFont="1" applyFill="1" applyBorder="1" applyAlignment="1" applyProtection="1">
      <alignment horizontal="center"/>
    </xf>
    <xf numFmtId="0" fontId="25" fillId="11" borderId="11" xfId="13" applyFont="1" applyFill="1" applyBorder="1" applyAlignment="1" applyProtection="1">
      <alignment horizontal="center"/>
    </xf>
    <xf numFmtId="0" fontId="25" fillId="11" borderId="14" xfId="13" applyFont="1" applyFill="1" applyBorder="1" applyAlignment="1" applyProtection="1">
      <alignment horizontal="center"/>
    </xf>
    <xf numFmtId="0" fontId="25" fillId="11" borderId="5" xfId="13" applyFont="1" applyFill="1" applyBorder="1" applyAlignment="1" applyProtection="1"/>
    <xf numFmtId="0" fontId="25" fillId="11" borderId="8" xfId="13" applyFont="1" applyFill="1" applyBorder="1" applyAlignment="1" applyProtection="1">
      <alignment horizontal="center"/>
    </xf>
    <xf numFmtId="0" fontId="25" fillId="11" borderId="15" xfId="13" applyFont="1" applyFill="1" applyBorder="1" applyAlignment="1" applyProtection="1">
      <alignment horizontal="center"/>
    </xf>
    <xf numFmtId="0" fontId="25" fillId="0" borderId="4" xfId="13" applyFont="1" applyBorder="1" applyAlignment="1" applyProtection="1">
      <alignment horizontal="left" vertical="top" wrapText="1"/>
    </xf>
    <xf numFmtId="10" fontId="25" fillId="0" borderId="7" xfId="16" applyNumberFormat="1" applyFont="1" applyFill="1" applyBorder="1" applyAlignment="1" applyProtection="1"/>
    <xf numFmtId="0" fontId="31" fillId="0" borderId="4" xfId="13" applyFont="1" applyFill="1" applyBorder="1" applyAlignment="1" applyProtection="1"/>
    <xf numFmtId="0" fontId="11" fillId="0" borderId="0" xfId="0" applyFont="1" applyFill="1" applyAlignment="1" applyProtection="1">
      <alignment horizontal="right"/>
    </xf>
    <xf numFmtId="0" fontId="28" fillId="0" borderId="4" xfId="13" applyFont="1" applyBorder="1" applyAlignment="1" applyProtection="1">
      <alignment horizontal="left" vertical="top" wrapText="1"/>
    </xf>
    <xf numFmtId="0" fontId="31" fillId="0" borderId="0" xfId="13" applyFont="1" applyFill="1" applyBorder="1" applyAlignment="1" applyProtection="1"/>
    <xf numFmtId="0" fontId="25" fillId="0" borderId="2" xfId="13" applyFont="1" applyBorder="1" applyAlignment="1" applyProtection="1">
      <alignment horizontal="left" vertical="top" wrapText="1"/>
    </xf>
    <xf numFmtId="10" fontId="25" fillId="0" borderId="16" xfId="16" applyNumberFormat="1" applyFont="1" applyFill="1" applyBorder="1" applyAlignment="1" applyProtection="1"/>
    <xf numFmtId="0" fontId="25" fillId="11" borderId="0" xfId="13" applyFont="1" applyFill="1" applyBorder="1" applyAlignment="1" applyProtection="1"/>
    <xf numFmtId="0" fontId="25" fillId="11" borderId="0" xfId="13" applyFont="1" applyFill="1" applyBorder="1" applyAlignment="1" applyProtection="1">
      <alignment horizontal="center"/>
    </xf>
    <xf numFmtId="165" fontId="31" fillId="0" borderId="0" xfId="20" applyFont="1" applyFill="1" applyBorder="1" applyAlignment="1" applyProtection="1"/>
    <xf numFmtId="0" fontId="25" fillId="0" borderId="4" xfId="13" applyFont="1" applyBorder="1" applyAlignment="1" applyProtection="1">
      <alignment horizontal="left" wrapText="1"/>
    </xf>
    <xf numFmtId="0" fontId="25" fillId="0" borderId="4" xfId="13" applyFont="1" applyBorder="1" applyAlignment="1" applyProtection="1">
      <alignment horizontal="justify" vertical="top" wrapText="1"/>
    </xf>
    <xf numFmtId="0" fontId="28" fillId="0" borderId="4" xfId="13" applyFont="1" applyBorder="1" applyAlignment="1" applyProtection="1">
      <alignment horizontal="justify" vertical="top" wrapText="1"/>
    </xf>
    <xf numFmtId="0" fontId="25" fillId="11" borderId="6" xfId="13" applyFont="1" applyFill="1" applyBorder="1" applyAlignment="1" applyProtection="1">
      <alignment horizontal="center"/>
    </xf>
    <xf numFmtId="0" fontId="25" fillId="11" borderId="4" xfId="13" applyFont="1" applyFill="1" applyBorder="1" applyAlignment="1" applyProtection="1"/>
    <xf numFmtId="0" fontId="25" fillId="0" borderId="13" xfId="13" applyFont="1" applyBorder="1" applyAlignment="1" applyProtection="1">
      <alignment horizontal="left" vertical="top" wrapText="1"/>
    </xf>
    <xf numFmtId="10" fontId="25" fillId="0" borderId="10" xfId="16" applyNumberFormat="1" applyFont="1" applyFill="1" applyBorder="1" applyAlignment="1" applyProtection="1"/>
    <xf numFmtId="0" fontId="41" fillId="0" borderId="0" xfId="13" applyFont="1" applyFill="1" applyBorder="1" applyAlignment="1" applyProtection="1"/>
    <xf numFmtId="0" fontId="31" fillId="0" borderId="0" xfId="14" applyFont="1" applyFill="1" applyBorder="1" applyAlignment="1" applyProtection="1"/>
    <xf numFmtId="0" fontId="31" fillId="0" borderId="0" xfId="14" applyFont="1" applyFill="1" applyBorder="1" applyAlignment="1" applyProtection="1">
      <alignment vertical="center"/>
    </xf>
    <xf numFmtId="0" fontId="31" fillId="0" borderId="0" xfId="14" applyFont="1" applyFill="1" applyBorder="1" applyAlignment="1" applyProtection="1">
      <alignment horizontal="center" wrapText="1"/>
    </xf>
    <xf numFmtId="0" fontId="31" fillId="0" borderId="0" xfId="14" applyFont="1" applyFill="1" applyBorder="1" applyAlignment="1" applyProtection="1">
      <alignment horizontal="center"/>
    </xf>
    <xf numFmtId="0" fontId="25" fillId="11" borderId="9" xfId="14" applyFont="1" applyFill="1" applyBorder="1" applyAlignment="1" applyProtection="1">
      <alignment horizontal="center"/>
    </xf>
    <xf numFmtId="0" fontId="25" fillId="0" borderId="14" xfId="13" applyFont="1" applyBorder="1" applyAlignment="1" applyProtection="1">
      <alignment horizontal="left" vertical="top" wrapText="1"/>
    </xf>
    <xf numFmtId="165" fontId="25" fillId="0" borderId="11" xfId="20" applyFont="1" applyFill="1" applyBorder="1" applyAlignment="1" applyProtection="1">
      <alignment horizontal="left" vertical="top" wrapText="1"/>
    </xf>
    <xf numFmtId="10" fontId="25" fillId="0" borderId="14" xfId="16" applyNumberFormat="1" applyFont="1" applyFill="1" applyBorder="1" applyAlignment="1" applyProtection="1"/>
    <xf numFmtId="165" fontId="25" fillId="0" borderId="10" xfId="20" applyFont="1" applyFill="1" applyBorder="1" applyAlignment="1" applyProtection="1">
      <alignment horizontal="left" vertical="top" wrapText="1"/>
    </xf>
    <xf numFmtId="0" fontId="25" fillId="0" borderId="0" xfId="13" applyFont="1" applyBorder="1" applyAlignment="1" applyProtection="1">
      <alignment horizontal="left" vertical="top" wrapText="1"/>
    </xf>
    <xf numFmtId="165" fontId="25" fillId="11" borderId="6" xfId="20" applyNumberFormat="1" applyFont="1" applyFill="1" applyBorder="1" applyAlignment="1" applyProtection="1">
      <alignment horizontal="left" vertical="top" wrapText="1"/>
      <protection locked="0"/>
    </xf>
    <xf numFmtId="10" fontId="25" fillId="0" borderId="0" xfId="16" applyNumberFormat="1" applyFont="1" applyFill="1" applyBorder="1" applyAlignment="1" applyProtection="1"/>
    <xf numFmtId="165" fontId="25" fillId="11" borderId="7" xfId="20" applyFont="1" applyFill="1" applyBorder="1" applyAlignment="1" applyProtection="1">
      <alignment horizontal="left" vertical="top" wrapText="1"/>
      <protection locked="0"/>
    </xf>
    <xf numFmtId="165" fontId="25" fillId="0" borderId="6" xfId="20" applyFont="1" applyFill="1" applyBorder="1" applyAlignment="1" applyProtection="1">
      <alignment horizontal="left" vertical="top" wrapText="1"/>
    </xf>
    <xf numFmtId="165" fontId="25" fillId="0" borderId="7" xfId="20" applyFont="1" applyFill="1" applyBorder="1" applyAlignment="1" applyProtection="1">
      <alignment horizontal="left" vertical="top" wrapText="1"/>
    </xf>
    <xf numFmtId="0" fontId="25" fillId="0" borderId="15" xfId="13" applyFont="1" applyBorder="1" applyAlignment="1" applyProtection="1">
      <alignment horizontal="left" vertical="top" wrapText="1"/>
    </xf>
    <xf numFmtId="165" fontId="25" fillId="11" borderId="8" xfId="20" applyNumberFormat="1" applyFont="1" applyFill="1" applyBorder="1" applyAlignment="1" applyProtection="1">
      <alignment horizontal="left" vertical="top" wrapText="1"/>
      <protection locked="0"/>
    </xf>
    <xf numFmtId="10" fontId="25" fillId="0" borderId="15" xfId="16" applyNumberFormat="1" applyFont="1" applyFill="1" applyBorder="1" applyAlignment="1" applyProtection="1"/>
    <xf numFmtId="165" fontId="25" fillId="11" borderId="9" xfId="20" applyFont="1" applyFill="1" applyBorder="1" applyAlignment="1" applyProtection="1">
      <alignment horizontal="left" vertical="top" wrapText="1"/>
      <protection locked="0"/>
    </xf>
    <xf numFmtId="0" fontId="25" fillId="0" borderId="5" xfId="13" applyFont="1" applyBorder="1" applyAlignment="1" applyProtection="1">
      <alignment horizontal="left" vertical="top" wrapText="1"/>
    </xf>
    <xf numFmtId="165" fontId="25" fillId="0" borderId="8" xfId="13" applyNumberFormat="1" applyFont="1" applyBorder="1" applyAlignment="1" applyProtection="1">
      <alignment horizontal="left" vertical="top" wrapText="1"/>
    </xf>
    <xf numFmtId="165" fontId="25" fillId="0" borderId="9" xfId="13" applyNumberFormat="1" applyFont="1" applyBorder="1" applyAlignment="1" applyProtection="1">
      <alignment horizontal="left" vertical="top" wrapText="1"/>
    </xf>
    <xf numFmtId="0" fontId="31" fillId="0" borderId="0" xfId="13" applyFont="1" applyFill="1" applyAlignment="1" applyProtection="1">
      <alignment vertical="center"/>
    </xf>
    <xf numFmtId="0" fontId="25" fillId="0" borderId="14" xfId="13" applyFont="1" applyBorder="1" applyAlignment="1" applyProtection="1">
      <alignment vertical="top" wrapText="1"/>
    </xf>
    <xf numFmtId="0" fontId="25" fillId="0" borderId="13" xfId="13" applyFont="1" applyBorder="1" applyAlignment="1" applyProtection="1">
      <alignment vertical="top" wrapText="1"/>
    </xf>
    <xf numFmtId="0" fontId="25" fillId="0" borderId="0" xfId="13" applyFont="1" applyBorder="1" applyAlignment="1" applyProtection="1">
      <alignment vertical="top" wrapText="1"/>
    </xf>
    <xf numFmtId="0" fontId="25" fillId="0" borderId="4" xfId="13" applyFont="1" applyBorder="1" applyAlignment="1" applyProtection="1">
      <alignment vertical="top" wrapText="1"/>
    </xf>
    <xf numFmtId="0" fontId="25" fillId="0" borderId="15" xfId="13" applyFont="1" applyBorder="1" applyAlignment="1" applyProtection="1">
      <alignment vertical="top" wrapText="1"/>
    </xf>
    <xf numFmtId="0" fontId="25" fillId="0" borderId="5" xfId="13" applyFont="1" applyBorder="1" applyAlignment="1" applyProtection="1">
      <alignment vertical="top" wrapText="1"/>
    </xf>
    <xf numFmtId="0" fontId="25" fillId="0" borderId="3" xfId="13" applyFont="1" applyBorder="1" applyAlignment="1" applyProtection="1">
      <alignment vertical="top" wrapText="1"/>
    </xf>
    <xf numFmtId="0" fontId="25" fillId="0" borderId="2" xfId="13" applyFont="1" applyBorder="1" applyAlignment="1" applyProtection="1">
      <alignment vertical="top" wrapText="1"/>
    </xf>
    <xf numFmtId="0" fontId="25" fillId="0" borderId="0" xfId="13" applyFont="1" applyFill="1" applyBorder="1" applyAlignment="1" applyProtection="1">
      <alignment vertical="top"/>
    </xf>
    <xf numFmtId="0" fontId="25" fillId="0" borderId="4" xfId="13" applyFont="1" applyFill="1" applyBorder="1" applyAlignment="1" applyProtection="1">
      <alignment vertical="top"/>
    </xf>
    <xf numFmtId="0" fontId="25" fillId="0" borderId="0" xfId="13" applyFont="1" applyBorder="1" applyAlignment="1" applyProtection="1">
      <alignment vertical="top"/>
    </xf>
    <xf numFmtId="0" fontId="25" fillId="0" borderId="4" xfId="13" applyFont="1" applyBorder="1" applyAlignment="1" applyProtection="1">
      <alignment vertical="top"/>
    </xf>
    <xf numFmtId="0" fontId="31" fillId="0" borderId="0" xfId="13" applyFont="1" applyFill="1" applyAlignment="1" applyProtection="1">
      <alignment horizontal="center" vertical="center"/>
    </xf>
    <xf numFmtId="165" fontId="25" fillId="0" borderId="11" xfId="13" applyNumberFormat="1" applyFont="1" applyFill="1" applyBorder="1" applyAlignment="1" applyProtection="1">
      <alignment horizontal="left" vertical="top" wrapText="1"/>
    </xf>
    <xf numFmtId="165" fontId="25" fillId="0" borderId="10" xfId="13" applyNumberFormat="1" applyFont="1" applyFill="1" applyBorder="1" applyAlignment="1" applyProtection="1">
      <alignment horizontal="left" vertical="top" wrapText="1"/>
    </xf>
    <xf numFmtId="10" fontId="25" fillId="0" borderId="11" xfId="16" applyNumberFormat="1" applyFont="1" applyFill="1" applyBorder="1" applyAlignment="1" applyProtection="1"/>
    <xf numFmtId="165" fontId="25" fillId="0" borderId="13" xfId="13" applyNumberFormat="1" applyFont="1" applyFill="1" applyBorder="1" applyAlignment="1" applyProtection="1">
      <alignment horizontal="left" vertical="top" wrapText="1"/>
    </xf>
    <xf numFmtId="165" fontId="25" fillId="0" borderId="4" xfId="20" applyFont="1" applyFill="1" applyBorder="1" applyAlignment="1" applyProtection="1">
      <alignment horizontal="left" vertical="top" wrapText="1"/>
    </xf>
    <xf numFmtId="165" fontId="25" fillId="11" borderId="6" xfId="20" applyFont="1" applyFill="1" applyBorder="1" applyAlignment="1" applyProtection="1">
      <alignment horizontal="left" vertical="top" wrapText="1"/>
      <protection locked="0"/>
    </xf>
    <xf numFmtId="165" fontId="25" fillId="11" borderId="4" xfId="20" applyFont="1" applyFill="1" applyBorder="1" applyAlignment="1" applyProtection="1">
      <alignment horizontal="left" vertical="top" wrapText="1"/>
      <protection locked="0"/>
    </xf>
    <xf numFmtId="165" fontId="25" fillId="0" borderId="2" xfId="13" applyNumberFormat="1" applyFont="1" applyFill="1" applyBorder="1" applyAlignment="1" applyProtection="1">
      <alignment horizontal="left" vertical="top" wrapText="1"/>
    </xf>
    <xf numFmtId="10" fontId="25" fillId="0" borderId="12" xfId="16" applyNumberFormat="1" applyFont="1" applyFill="1" applyBorder="1" applyAlignment="1" applyProtection="1"/>
    <xf numFmtId="165" fontId="25" fillId="0" borderId="16" xfId="13" applyNumberFormat="1" applyFont="1" applyFill="1" applyBorder="1" applyAlignment="1" applyProtection="1">
      <alignment horizontal="left" vertical="top" wrapText="1"/>
    </xf>
    <xf numFmtId="0" fontId="25" fillId="0" borderId="14" xfId="13" applyFont="1" applyBorder="1" applyAlignment="1" applyProtection="1">
      <alignment vertical="center" wrapText="1"/>
    </xf>
    <xf numFmtId="0" fontId="25" fillId="0" borderId="0" xfId="13" applyFont="1" applyFill="1" applyBorder="1" applyAlignment="1" applyProtection="1">
      <alignment horizontal="left" vertical="center" wrapText="1"/>
    </xf>
    <xf numFmtId="0" fontId="25" fillId="0" borderId="0" xfId="13" applyFont="1" applyBorder="1" applyAlignment="1" applyProtection="1">
      <alignment vertical="center" wrapText="1"/>
    </xf>
    <xf numFmtId="0" fontId="25" fillId="0" borderId="4" xfId="13" applyFont="1" applyBorder="1" applyAlignment="1" applyProtection="1">
      <alignment vertical="center" wrapText="1"/>
    </xf>
    <xf numFmtId="0" fontId="31" fillId="0" borderId="0" xfId="13" applyFont="1" applyFill="1" applyBorder="1" applyAlignment="1" applyProtection="1">
      <alignment horizontal="left" vertical="center" wrapText="1"/>
    </xf>
    <xf numFmtId="0" fontId="31" fillId="0" borderId="0" xfId="13" applyFont="1" applyFill="1" applyBorder="1" applyAlignment="1" applyProtection="1">
      <alignment horizontal="left" vertical="center"/>
    </xf>
    <xf numFmtId="0" fontId="31" fillId="0" borderId="0" xfId="13" applyFont="1" applyFill="1" applyAlignment="1" applyProtection="1">
      <alignment horizontal="left" vertical="center"/>
    </xf>
    <xf numFmtId="165" fontId="25" fillId="11" borderId="6" xfId="20" applyFont="1" applyFill="1" applyBorder="1" applyAlignment="1" applyProtection="1">
      <alignment vertical="center"/>
      <protection locked="0"/>
    </xf>
    <xf numFmtId="165" fontId="25" fillId="11" borderId="6" xfId="20" applyFont="1" applyFill="1" applyBorder="1" applyAlignment="1" applyProtection="1">
      <alignment horizontal="left" vertical="center" wrapText="1"/>
      <protection locked="0"/>
    </xf>
    <xf numFmtId="165" fontId="25" fillId="11" borderId="10" xfId="20" applyFont="1" applyFill="1" applyBorder="1" applyAlignment="1" applyProtection="1">
      <alignment vertical="center"/>
      <protection locked="0"/>
    </xf>
    <xf numFmtId="0" fontId="25" fillId="0" borderId="0" xfId="13" applyFont="1" applyBorder="1" applyAlignment="1" applyProtection="1">
      <alignment horizontal="left" wrapText="1"/>
    </xf>
    <xf numFmtId="0" fontId="25" fillId="0" borderId="5" xfId="13" applyFont="1" applyBorder="1" applyAlignment="1" applyProtection="1">
      <alignment horizontal="left" wrapText="1"/>
    </xf>
    <xf numFmtId="165" fontId="25" fillId="0" borderId="12" xfId="20" applyFont="1" applyFill="1" applyBorder="1" applyAlignment="1" applyProtection="1">
      <alignment vertical="center"/>
    </xf>
    <xf numFmtId="10" fontId="25" fillId="0" borderId="12" xfId="16" applyNumberFormat="1" applyFont="1" applyFill="1" applyBorder="1" applyAlignment="1" applyProtection="1">
      <alignment vertical="center"/>
    </xf>
    <xf numFmtId="165" fontId="25" fillId="0" borderId="16" xfId="20" applyFont="1" applyFill="1" applyBorder="1" applyAlignment="1" applyProtection="1">
      <alignment vertical="center"/>
    </xf>
    <xf numFmtId="165" fontId="25" fillId="0" borderId="2" xfId="13" applyNumberFormat="1" applyFont="1" applyFill="1" applyBorder="1" applyAlignment="1" applyProtection="1"/>
    <xf numFmtId="165" fontId="25" fillId="0" borderId="16" xfId="13" applyNumberFormat="1" applyFont="1" applyFill="1" applyBorder="1" applyAlignment="1" applyProtection="1"/>
    <xf numFmtId="0" fontId="0" fillId="0" borderId="0" xfId="13" applyFont="1" applyFill="1" applyProtection="1"/>
    <xf numFmtId="49" fontId="25" fillId="0" borderId="0" xfId="13" applyNumberFormat="1" applyFont="1" applyFill="1" applyAlignment="1" applyProtection="1"/>
    <xf numFmtId="49" fontId="25" fillId="0" borderId="0" xfId="13" applyNumberFormat="1" applyFont="1" applyFill="1" applyBorder="1" applyAlignment="1" applyProtection="1"/>
    <xf numFmtId="0" fontId="26" fillId="0" borderId="0" xfId="13" applyFont="1" applyFill="1" applyBorder="1" applyAlignment="1" applyProtection="1"/>
    <xf numFmtId="0" fontId="25" fillId="0" borderId="0" xfId="13" applyFont="1" applyFill="1" applyBorder="1" applyAlignment="1" applyProtection="1"/>
    <xf numFmtId="0" fontId="0" fillId="0" borderId="0" xfId="13" applyFont="1" applyFill="1" applyBorder="1" applyProtection="1"/>
    <xf numFmtId="0" fontId="0" fillId="0" borderId="15" xfId="13" applyFont="1" applyFill="1" applyBorder="1" applyProtection="1"/>
    <xf numFmtId="0" fontId="25" fillId="0" borderId="15" xfId="13" applyFont="1" applyFill="1" applyBorder="1" applyAlignment="1" applyProtection="1">
      <alignment horizontal="right"/>
    </xf>
    <xf numFmtId="0" fontId="26" fillId="0" borderId="0" xfId="13" applyFont="1" applyFill="1" applyBorder="1" applyAlignment="1" applyProtection="1">
      <alignment vertical="center"/>
    </xf>
    <xf numFmtId="0" fontId="48" fillId="0" borderId="0" xfId="14" applyFont="1" applyFill="1" applyBorder="1" applyAlignment="1" applyProtection="1">
      <alignment horizontal="center"/>
    </xf>
    <xf numFmtId="0" fontId="25" fillId="11" borderId="13" xfId="13" applyFont="1" applyFill="1" applyBorder="1" applyAlignment="1" applyProtection="1">
      <alignment horizontal="center" wrapText="1"/>
    </xf>
    <xf numFmtId="0" fontId="48" fillId="0" borderId="0" xfId="14" applyFont="1" applyFill="1" applyBorder="1" applyAlignment="1" applyProtection="1">
      <alignment horizontal="center" wrapText="1"/>
    </xf>
    <xf numFmtId="0" fontId="25" fillId="11" borderId="4" xfId="13" applyFont="1" applyFill="1" applyBorder="1" applyAlignment="1" applyProtection="1">
      <alignment horizontal="center" vertical="center" wrapText="1"/>
      <protection locked="0"/>
    </xf>
    <xf numFmtId="0" fontId="48" fillId="0" borderId="0" xfId="13" applyFont="1" applyFill="1" applyBorder="1" applyAlignment="1" applyProtection="1"/>
    <xf numFmtId="0" fontId="25" fillId="11" borderId="5" xfId="13" applyFont="1" applyFill="1" applyBorder="1" applyAlignment="1" applyProtection="1">
      <alignment vertical="center" wrapText="1"/>
    </xf>
    <xf numFmtId="0" fontId="25" fillId="11" borderId="8" xfId="13" applyFont="1" applyFill="1" applyBorder="1" applyAlignment="1" applyProtection="1">
      <alignment horizontal="center" wrapText="1"/>
    </xf>
    <xf numFmtId="0" fontId="25" fillId="0" borderId="4" xfId="13" applyFont="1" applyFill="1" applyBorder="1" applyAlignment="1" applyProtection="1">
      <alignment horizontal="left" wrapText="1"/>
    </xf>
    <xf numFmtId="165" fontId="25" fillId="0" borderId="6" xfId="13" applyNumberFormat="1" applyFont="1" applyFill="1" applyBorder="1" applyAlignment="1" applyProtection="1"/>
    <xf numFmtId="165" fontId="25" fillId="0" borderId="10" xfId="13" applyNumberFormat="1" applyFont="1" applyFill="1" applyBorder="1" applyAlignment="1" applyProtection="1"/>
    <xf numFmtId="0" fontId="25" fillId="0" borderId="4" xfId="13" applyFont="1" applyFill="1" applyBorder="1" applyAlignment="1" applyProtection="1">
      <alignment horizontal="left" vertical="top" wrapText="1"/>
    </xf>
    <xf numFmtId="165" fontId="25" fillId="0" borderId="4" xfId="20" applyFont="1" applyFill="1" applyBorder="1" applyAlignment="1" applyProtection="1"/>
    <xf numFmtId="165" fontId="0" fillId="11" borderId="7" xfId="20" applyFont="1" applyFill="1" applyBorder="1" applyAlignment="1" applyProtection="1">
      <protection locked="0"/>
    </xf>
    <xf numFmtId="165" fontId="0" fillId="11" borderId="0" xfId="20" applyFont="1" applyFill="1" applyBorder="1" applyAlignment="1" applyProtection="1">
      <protection locked="0"/>
    </xf>
    <xf numFmtId="165" fontId="0" fillId="11" borderId="9" xfId="20" applyFont="1" applyFill="1" applyBorder="1" applyAlignment="1" applyProtection="1">
      <protection locked="0"/>
    </xf>
    <xf numFmtId="0" fontId="25" fillId="0" borderId="2" xfId="13" applyFont="1" applyFill="1" applyBorder="1" applyAlignment="1" applyProtection="1">
      <alignment horizontal="left" wrapText="1"/>
    </xf>
    <xf numFmtId="165" fontId="0" fillId="0" borderId="12" xfId="13" applyNumberFormat="1" applyFont="1" applyFill="1" applyBorder="1" applyProtection="1"/>
    <xf numFmtId="165" fontId="0" fillId="0" borderId="16" xfId="13" applyNumberFormat="1" applyFont="1" applyFill="1" applyBorder="1" applyProtection="1"/>
    <xf numFmtId="0" fontId="0" fillId="0" borderId="0" xfId="13" applyFont="1" applyFill="1" applyAlignment="1" applyProtection="1">
      <alignment horizontal="left"/>
    </xf>
    <xf numFmtId="0" fontId="35" fillId="0" borderId="0" xfId="13" applyFont="1" applyBorder="1" applyAlignment="1" applyProtection="1">
      <alignment wrapText="1"/>
    </xf>
    <xf numFmtId="0" fontId="35" fillId="0" borderId="0" xfId="13" applyFont="1" applyFill="1" applyBorder="1" applyAlignment="1" applyProtection="1"/>
    <xf numFmtId="0" fontId="25" fillId="0" borderId="0" xfId="13" applyFont="1" applyBorder="1" applyAlignment="1" applyProtection="1">
      <alignment horizontal="right" vertical="top" wrapText="1"/>
    </xf>
    <xf numFmtId="0" fontId="25" fillId="0" borderId="0" xfId="13" applyFont="1" applyAlignment="1" applyProtection="1">
      <alignment wrapText="1"/>
    </xf>
    <xf numFmtId="0" fontId="25" fillId="0" borderId="0" xfId="13" applyFont="1" applyAlignment="1" applyProtection="1">
      <alignment horizontal="right" vertical="top" wrapText="1"/>
    </xf>
    <xf numFmtId="167" fontId="25" fillId="0" borderId="0" xfId="13" applyNumberFormat="1" applyFont="1" applyBorder="1" applyAlignment="1" applyProtection="1">
      <alignment horizontal="right" vertical="top" wrapText="1"/>
    </xf>
    <xf numFmtId="0" fontId="26" fillId="11" borderId="10" xfId="13" applyFont="1" applyFill="1" applyBorder="1" applyAlignment="1" applyProtection="1">
      <alignment horizontal="center" vertical="center" wrapText="1"/>
    </xf>
    <xf numFmtId="0" fontId="25" fillId="0" borderId="0" xfId="13" applyFont="1" applyBorder="1" applyAlignment="1" applyProtection="1">
      <alignment wrapText="1"/>
    </xf>
    <xf numFmtId="0" fontId="26" fillId="11" borderId="7" xfId="13" applyFont="1" applyFill="1" applyBorder="1" applyAlignment="1" applyProtection="1">
      <alignment horizontal="center" vertical="top" wrapText="1"/>
    </xf>
    <xf numFmtId="0" fontId="25" fillId="0" borderId="12" xfId="13" applyFont="1" applyBorder="1" applyAlignment="1" applyProtection="1">
      <alignment horizontal="left" wrapText="1"/>
    </xf>
    <xf numFmtId="165" fontId="25" fillId="0" borderId="16" xfId="20" applyFont="1" applyFill="1" applyBorder="1" applyAlignment="1" applyProtection="1">
      <alignment horizontal="right" vertical="top" wrapText="1"/>
    </xf>
    <xf numFmtId="0" fontId="26" fillId="11" borderId="9" xfId="13" applyFont="1" applyFill="1" applyBorder="1" applyAlignment="1" applyProtection="1">
      <alignment horizontal="center" vertical="top" wrapText="1"/>
    </xf>
    <xf numFmtId="0" fontId="25" fillId="0" borderId="11" xfId="13" applyFont="1" applyBorder="1" applyAlignment="1" applyProtection="1">
      <alignment horizontal="left" wrapText="1"/>
    </xf>
    <xf numFmtId="165" fontId="25" fillId="0" borderId="10" xfId="20" applyFont="1" applyFill="1" applyBorder="1" applyAlignment="1" applyProtection="1">
      <alignment horizontal="right" vertical="top" wrapText="1"/>
    </xf>
    <xf numFmtId="0" fontId="25" fillId="0" borderId="6" xfId="13" applyFont="1" applyBorder="1" applyAlignment="1" applyProtection="1">
      <alignment horizontal="left" wrapText="1"/>
    </xf>
    <xf numFmtId="165" fontId="25" fillId="0" borderId="7" xfId="20" applyFont="1" applyFill="1" applyBorder="1" applyAlignment="1" applyProtection="1">
      <alignment horizontal="right" vertical="top" wrapText="1"/>
    </xf>
    <xf numFmtId="0" fontId="25" fillId="0" borderId="6" xfId="13" applyFont="1" applyBorder="1" applyAlignment="1" applyProtection="1">
      <alignment horizontal="justify" wrapText="1"/>
    </xf>
    <xf numFmtId="165" fontId="25" fillId="0" borderId="7" xfId="20" applyFont="1" applyFill="1" applyBorder="1" applyAlignment="1" applyProtection="1">
      <alignment horizontal="right" vertical="center" wrapText="1"/>
    </xf>
    <xf numFmtId="0" fontId="27" fillId="11" borderId="11" xfId="13" applyFont="1" applyFill="1" applyBorder="1" applyAlignment="1" applyProtection="1">
      <alignment horizontal="left" wrapText="1"/>
    </xf>
    <xf numFmtId="0" fontId="27" fillId="11" borderId="8" xfId="13" applyFont="1" applyFill="1" applyBorder="1" applyAlignment="1" applyProtection="1">
      <alignment horizontal="left" wrapText="1"/>
    </xf>
    <xf numFmtId="0" fontId="15" fillId="0" borderId="0" xfId="0" applyFont="1" applyFill="1" applyAlignment="1" applyProtection="1"/>
    <xf numFmtId="0" fontId="50" fillId="0" borderId="0" xfId="0" applyNumberFormat="1" applyFont="1" applyFill="1" applyAlignment="1" applyProtection="1"/>
    <xf numFmtId="0" fontId="35" fillId="0" borderId="0" xfId="0" applyFont="1" applyAlignment="1" applyProtection="1">
      <alignment vertical="top" wrapText="1"/>
    </xf>
    <xf numFmtId="0" fontId="15" fillId="0" borderId="15" xfId="0" applyFont="1" applyFill="1" applyBorder="1" applyAlignment="1" applyProtection="1"/>
    <xf numFmtId="167" fontId="15" fillId="0" borderId="15" xfId="0" applyNumberFormat="1" applyFont="1" applyFill="1" applyBorder="1" applyAlignment="1" applyProtection="1">
      <alignment horizontal="right"/>
    </xf>
    <xf numFmtId="0" fontId="25" fillId="11" borderId="11" xfId="0" applyFont="1" applyFill="1" applyBorder="1" applyAlignment="1" applyProtection="1">
      <alignment horizontal="center"/>
    </xf>
    <xf numFmtId="0" fontId="25" fillId="11" borderId="6" xfId="0" applyFont="1" applyFill="1" applyBorder="1" applyAlignment="1" applyProtection="1">
      <alignment horizontal="center"/>
    </xf>
    <xf numFmtId="0" fontId="25" fillId="11" borderId="8" xfId="0" applyFont="1" applyFill="1" applyBorder="1" applyAlignment="1" applyProtection="1"/>
    <xf numFmtId="165" fontId="15" fillId="0" borderId="11" xfId="20" applyFont="1" applyFill="1" applyBorder="1" applyAlignment="1" applyProtection="1">
      <alignment horizontal="center"/>
    </xf>
    <xf numFmtId="165" fontId="15" fillId="11" borderId="11" xfId="20" applyFont="1" applyFill="1" applyBorder="1" applyAlignment="1" applyProtection="1">
      <protection locked="0"/>
    </xf>
    <xf numFmtId="165" fontId="15" fillId="11" borderId="6" xfId="20" applyFont="1" applyFill="1" applyBorder="1" applyAlignment="1" applyProtection="1">
      <alignment horizontal="center"/>
      <protection locked="0"/>
    </xf>
    <xf numFmtId="165" fontId="15" fillId="0" borderId="6" xfId="20" applyFont="1" applyFill="1" applyBorder="1" applyAlignment="1" applyProtection="1">
      <alignment horizontal="center"/>
    </xf>
    <xf numFmtId="165" fontId="15" fillId="0" borderId="6" xfId="20" applyFont="1" applyFill="1" applyBorder="1" applyAlignment="1" applyProtection="1"/>
    <xf numFmtId="165" fontId="15" fillId="11" borderId="8" xfId="20" applyFont="1" applyFill="1" applyBorder="1" applyAlignment="1" applyProtection="1">
      <alignment horizontal="center"/>
      <protection locked="0"/>
    </xf>
    <xf numFmtId="165" fontId="15" fillId="0" borderId="8" xfId="20" applyFont="1" applyFill="1" applyBorder="1" applyAlignment="1" applyProtection="1">
      <alignment horizontal="center"/>
    </xf>
    <xf numFmtId="0" fontId="15" fillId="0" borderId="0" xfId="13" applyFont="1" applyFill="1" applyAlignment="1" applyProtection="1"/>
    <xf numFmtId="0" fontId="15" fillId="0" borderId="0" xfId="13" applyFont="1" applyFill="1" applyBorder="1" applyAlignment="1" applyProtection="1"/>
    <xf numFmtId="0" fontId="19" fillId="0" borderId="0" xfId="13" applyNumberFormat="1" applyFont="1" applyFill="1" applyAlignment="1" applyProtection="1"/>
    <xf numFmtId="0" fontId="15" fillId="0" borderId="0" xfId="13" applyFont="1" applyFill="1" applyAlignment="1" applyProtection="1">
      <alignment horizontal="left"/>
    </xf>
    <xf numFmtId="0" fontId="50" fillId="0" borderId="0" xfId="13" applyFont="1" applyFill="1" applyAlignment="1" applyProtection="1">
      <alignment horizontal="left"/>
    </xf>
    <xf numFmtId="0" fontId="15" fillId="0" borderId="0" xfId="13" applyFont="1" applyFill="1" applyProtection="1"/>
    <xf numFmtId="167" fontId="15" fillId="0" borderId="0" xfId="13" applyNumberFormat="1" applyFont="1" applyFill="1" applyAlignment="1" applyProtection="1">
      <alignment horizontal="right"/>
    </xf>
    <xf numFmtId="0" fontId="50" fillId="11" borderId="11" xfId="13" applyFont="1" applyFill="1" applyBorder="1" applyAlignment="1" applyProtection="1">
      <alignment horizontal="center"/>
    </xf>
    <xf numFmtId="0" fontId="50" fillId="11" borderId="8" xfId="13" applyFont="1" applyFill="1" applyBorder="1" applyAlignment="1" applyProtection="1">
      <alignment horizontal="center"/>
    </xf>
    <xf numFmtId="0" fontId="15" fillId="0" borderId="13" xfId="13" applyFont="1" applyFill="1" applyBorder="1" applyAlignment="1" applyProtection="1"/>
    <xf numFmtId="0" fontId="15" fillId="0" borderId="4" xfId="13" applyFont="1" applyFill="1" applyBorder="1" applyAlignment="1" applyProtection="1"/>
    <xf numFmtId="165" fontId="15" fillId="11" borderId="7" xfId="20" applyFont="1" applyFill="1" applyBorder="1" applyAlignment="1" applyProtection="1">
      <protection locked="0"/>
    </xf>
    <xf numFmtId="0" fontId="15" fillId="0" borderId="3" xfId="13" applyFont="1" applyFill="1" applyBorder="1" applyAlignment="1" applyProtection="1">
      <alignment horizontal="left" indent="1"/>
    </xf>
    <xf numFmtId="37" fontId="15" fillId="0" borderId="3" xfId="13" applyNumberFormat="1" applyFont="1" applyFill="1" applyBorder="1" applyAlignment="1" applyProtection="1">
      <alignment horizontal="center"/>
    </xf>
    <xf numFmtId="0" fontId="50" fillId="11" borderId="13" xfId="13" applyFont="1" applyFill="1" applyBorder="1" applyAlignment="1" applyProtection="1">
      <alignment horizontal="center" vertical="center" wrapText="1"/>
    </xf>
    <xf numFmtId="37" fontId="50" fillId="11" borderId="10" xfId="13" applyNumberFormat="1" applyFont="1" applyFill="1" applyBorder="1" applyAlignment="1" applyProtection="1">
      <alignment horizontal="center"/>
    </xf>
    <xf numFmtId="0" fontId="50" fillId="11" borderId="11" xfId="13" applyFont="1" applyFill="1" applyBorder="1" applyAlignment="1" applyProtection="1">
      <alignment horizontal="center" vertical="top" wrapText="1"/>
    </xf>
    <xf numFmtId="37" fontId="50" fillId="11" borderId="11" xfId="13" applyNumberFormat="1" applyFont="1" applyFill="1" applyBorder="1" applyAlignment="1" applyProtection="1">
      <alignment horizontal="center"/>
    </xf>
    <xf numFmtId="37" fontId="50" fillId="11" borderId="11" xfId="13" applyNumberFormat="1" applyFont="1" applyFill="1" applyBorder="1" applyAlignment="1" applyProtection="1">
      <alignment horizontal="center" vertical="top" wrapText="1"/>
    </xf>
    <xf numFmtId="37" fontId="50" fillId="11" borderId="13" xfId="13" applyNumberFormat="1" applyFont="1" applyFill="1" applyBorder="1" applyAlignment="1" applyProtection="1">
      <alignment horizontal="center"/>
    </xf>
    <xf numFmtId="0" fontId="50" fillId="11" borderId="10" xfId="13" applyFont="1" applyFill="1" applyBorder="1" applyAlignment="1" applyProtection="1">
      <alignment horizontal="center"/>
    </xf>
    <xf numFmtId="0" fontId="50" fillId="11" borderId="4" xfId="13" applyFont="1" applyFill="1" applyBorder="1" applyAlignment="1" applyProtection="1">
      <alignment horizontal="center" vertical="center" wrapText="1"/>
    </xf>
    <xf numFmtId="37" fontId="50" fillId="11" borderId="7" xfId="13" applyNumberFormat="1" applyFont="1" applyFill="1" applyBorder="1" applyAlignment="1" applyProtection="1">
      <alignment horizontal="center"/>
    </xf>
    <xf numFmtId="0" fontId="50" fillId="11" borderId="6" xfId="13" applyFont="1" applyFill="1" applyBorder="1" applyAlignment="1" applyProtection="1">
      <alignment horizontal="center" vertical="top" wrapText="1"/>
    </xf>
    <xf numFmtId="37" fontId="50" fillId="11" borderId="6" xfId="13" applyNumberFormat="1" applyFont="1" applyFill="1" applyBorder="1" applyAlignment="1" applyProtection="1">
      <alignment horizontal="center"/>
    </xf>
    <xf numFmtId="37" fontId="50" fillId="11" borderId="6" xfId="13" applyNumberFormat="1" applyFont="1" applyFill="1" applyBorder="1" applyAlignment="1" applyProtection="1">
      <alignment horizontal="center" vertical="top" wrapText="1"/>
    </xf>
    <xf numFmtId="37" fontId="50" fillId="11" borderId="0" xfId="13" applyNumberFormat="1" applyFont="1" applyFill="1" applyBorder="1" applyAlignment="1" applyProtection="1">
      <alignment horizontal="center"/>
    </xf>
    <xf numFmtId="0" fontId="50" fillId="11" borderId="7" xfId="13" applyFont="1" applyFill="1" applyBorder="1" applyAlignment="1" applyProtection="1">
      <alignment horizontal="center"/>
    </xf>
    <xf numFmtId="0" fontId="50" fillId="11" borderId="6" xfId="13" applyFont="1" applyFill="1" applyBorder="1" applyAlignment="1" applyProtection="1">
      <alignment horizontal="center"/>
    </xf>
    <xf numFmtId="49" fontId="52" fillId="11" borderId="0" xfId="13" applyNumberFormat="1" applyFont="1" applyFill="1" applyBorder="1" applyAlignment="1" applyProtection="1">
      <alignment horizontal="center"/>
    </xf>
    <xf numFmtId="0" fontId="25" fillId="11" borderId="6" xfId="13" applyFont="1" applyFill="1" applyBorder="1" applyAlignment="1" applyProtection="1">
      <alignment horizontal="center" vertical="top"/>
    </xf>
    <xf numFmtId="0" fontId="0" fillId="11" borderId="6" xfId="0" applyFill="1" applyBorder="1" applyAlignment="1" applyProtection="1">
      <alignment vertical="top" wrapText="1"/>
    </xf>
    <xf numFmtId="37" fontId="50" fillId="11" borderId="4" xfId="13" applyNumberFormat="1" applyFont="1" applyFill="1" applyBorder="1" applyAlignment="1" applyProtection="1">
      <alignment horizontal="center"/>
    </xf>
    <xf numFmtId="0" fontId="50" fillId="11" borderId="5" xfId="13" applyFont="1" applyFill="1" applyBorder="1" applyAlignment="1" applyProtection="1">
      <alignment horizontal="center" vertical="center" wrapText="1"/>
    </xf>
    <xf numFmtId="37" fontId="50" fillId="11" borderId="9" xfId="13" applyNumberFormat="1" applyFont="1" applyFill="1" applyBorder="1" applyAlignment="1" applyProtection="1">
      <alignment horizontal="center"/>
    </xf>
    <xf numFmtId="0" fontId="50" fillId="11" borderId="9" xfId="13" applyFont="1" applyFill="1" applyBorder="1" applyAlignment="1" applyProtection="1">
      <alignment horizontal="center"/>
    </xf>
    <xf numFmtId="37" fontId="50" fillId="11" borderId="8" xfId="13" applyNumberFormat="1" applyFont="1" applyFill="1" applyBorder="1" applyAlignment="1" applyProtection="1">
      <alignment horizontal="center"/>
    </xf>
    <xf numFmtId="165" fontId="15" fillId="0" borderId="0" xfId="20" applyFont="1" applyFill="1" applyBorder="1" applyAlignment="1" applyProtection="1">
      <alignment horizontal="left" vertical="center" wrapText="1"/>
    </xf>
    <xf numFmtId="165" fontId="15" fillId="0" borderId="7" xfId="20" applyFont="1" applyFill="1" applyBorder="1" applyAlignment="1" applyProtection="1">
      <alignment horizontal="center"/>
    </xf>
    <xf numFmtId="165" fontId="15" fillId="0" borderId="0" xfId="20" applyFont="1" applyFill="1" applyBorder="1" applyAlignment="1" applyProtection="1"/>
    <xf numFmtId="165" fontId="15" fillId="0" borderId="7" xfId="20" applyFont="1" applyFill="1" applyBorder="1" applyAlignment="1" applyProtection="1"/>
    <xf numFmtId="49" fontId="15" fillId="0" borderId="3" xfId="13" applyNumberFormat="1" applyFont="1" applyFill="1" applyBorder="1" applyAlignment="1" applyProtection="1">
      <alignment horizontal="left" indent="1"/>
    </xf>
    <xf numFmtId="37" fontId="15" fillId="0" borderId="14" xfId="13" applyNumberFormat="1" applyFont="1" applyFill="1" applyBorder="1" applyAlignment="1" applyProtection="1"/>
    <xf numFmtId="37" fontId="15" fillId="0" borderId="3" xfId="13" applyNumberFormat="1" applyFont="1" applyFill="1" applyBorder="1" applyAlignment="1" applyProtection="1"/>
    <xf numFmtId="0" fontId="50" fillId="11" borderId="11" xfId="13" applyNumberFormat="1" applyFont="1" applyFill="1" applyBorder="1" applyAlignment="1" applyProtection="1">
      <alignment horizontal="center"/>
    </xf>
    <xf numFmtId="37" fontId="50" fillId="11" borderId="15" xfId="13" applyNumberFormat="1" applyFont="1" applyFill="1" applyBorder="1" applyAlignment="1" applyProtection="1">
      <alignment horizontal="center"/>
    </xf>
    <xf numFmtId="49" fontId="15" fillId="0" borderId="5" xfId="13" applyNumberFormat="1" applyFont="1" applyFill="1" applyBorder="1" applyAlignment="1" applyProtection="1"/>
    <xf numFmtId="165" fontId="15" fillId="0" borderId="8" xfId="20" applyFont="1" applyFill="1" applyBorder="1" applyAlignment="1" applyProtection="1"/>
    <xf numFmtId="0" fontId="53" fillId="0" borderId="0" xfId="0" applyNumberFormat="1" applyFont="1" applyFill="1" applyAlignment="1" applyProtection="1"/>
    <xf numFmtId="0" fontId="16" fillId="0" borderId="0" xfId="0" applyFont="1" applyFill="1" applyAlignment="1" applyProtection="1">
      <alignment horizontal="center"/>
    </xf>
    <xf numFmtId="0" fontId="54" fillId="0" borderId="0" xfId="0" applyFont="1" applyProtection="1"/>
    <xf numFmtId="0" fontId="16" fillId="0" borderId="0" xfId="0" applyFont="1" applyFill="1" applyAlignment="1" applyProtection="1"/>
    <xf numFmtId="167" fontId="17" fillId="0" borderId="0" xfId="0" applyNumberFormat="1" applyFont="1" applyFill="1" applyAlignment="1" applyProtection="1">
      <alignment horizontal="right"/>
    </xf>
    <xf numFmtId="0" fontId="16" fillId="11" borderId="14" xfId="0" applyFont="1" applyFill="1" applyBorder="1" applyAlignment="1" applyProtection="1"/>
    <xf numFmtId="0" fontId="56" fillId="11" borderId="0" xfId="0" applyFont="1" applyFill="1" applyBorder="1" applyAlignment="1" applyProtection="1">
      <alignment horizontal="center"/>
    </xf>
    <xf numFmtId="0" fontId="17" fillId="11" borderId="11" xfId="0" applyFont="1" applyFill="1" applyBorder="1" applyAlignment="1" applyProtection="1">
      <alignment horizontal="center"/>
    </xf>
    <xf numFmtId="0" fontId="16" fillId="11" borderId="15" xfId="0" applyFont="1" applyFill="1" applyBorder="1" applyAlignment="1" applyProtection="1"/>
    <xf numFmtId="0" fontId="17" fillId="11" borderId="9" xfId="0" applyFont="1" applyFill="1" applyBorder="1" applyAlignment="1" applyProtection="1">
      <alignment horizontal="center"/>
    </xf>
    <xf numFmtId="0" fontId="16" fillId="0" borderId="14" xfId="0" applyFont="1" applyFill="1" applyBorder="1" applyAlignment="1" applyProtection="1">
      <alignment wrapText="1"/>
    </xf>
    <xf numFmtId="165" fontId="16" fillId="0" borderId="6" xfId="20" applyFont="1" applyFill="1" applyBorder="1" applyAlignment="1" applyProtection="1"/>
    <xf numFmtId="0" fontId="16" fillId="10" borderId="0" xfId="0" applyFont="1" applyFill="1" applyAlignment="1" applyProtection="1">
      <alignment wrapText="1"/>
    </xf>
    <xf numFmtId="165" fontId="16" fillId="11" borderId="6" xfId="20" applyFont="1" applyFill="1" applyBorder="1" applyAlignment="1" applyProtection="1">
      <alignment wrapText="1"/>
      <protection locked="0"/>
    </xf>
    <xf numFmtId="165" fontId="16" fillId="11" borderId="7" xfId="20" applyFont="1" applyFill="1" applyBorder="1" applyAlignment="1" applyProtection="1">
      <protection locked="0"/>
    </xf>
    <xf numFmtId="165" fontId="16" fillId="11" borderId="6" xfId="20" applyFont="1" applyFill="1" applyBorder="1" applyAlignment="1" applyProtection="1">
      <alignment horizontal="center"/>
      <protection locked="0"/>
    </xf>
    <xf numFmtId="165" fontId="16" fillId="0" borderId="6" xfId="20" applyFont="1" applyFill="1" applyBorder="1" applyAlignment="1" applyProtection="1">
      <alignment horizontal="center"/>
    </xf>
    <xf numFmtId="165" fontId="16" fillId="11" borderId="6" xfId="20" applyFont="1" applyFill="1" applyBorder="1" applyAlignment="1" applyProtection="1">
      <protection locked="0"/>
    </xf>
    <xf numFmtId="0" fontId="17" fillId="0" borderId="3" xfId="0" applyFont="1" applyFill="1" applyBorder="1" applyAlignment="1" applyProtection="1">
      <alignment wrapText="1"/>
    </xf>
    <xf numFmtId="165" fontId="17" fillId="0" borderId="12" xfId="2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/>
    <xf numFmtId="0" fontId="17" fillId="0" borderId="0" xfId="0" applyFont="1" applyFill="1" applyBorder="1" applyAlignment="1" applyProtection="1"/>
    <xf numFmtId="0" fontId="16" fillId="10" borderId="0" xfId="0" applyFont="1" applyFill="1" applyBorder="1" applyAlignment="1" applyProtection="1"/>
    <xf numFmtId="165" fontId="16" fillId="0" borderId="10" xfId="20" applyFont="1" applyFill="1" applyBorder="1" applyAlignment="1" applyProtection="1"/>
    <xf numFmtId="165" fontId="17" fillId="11" borderId="7" xfId="20" applyFont="1" applyFill="1" applyBorder="1" applyAlignment="1" applyProtection="1">
      <protection locked="0"/>
    </xf>
    <xf numFmtId="0" fontId="16" fillId="10" borderId="0" xfId="0" applyFont="1" applyFill="1" applyAlignment="1" applyProtection="1"/>
    <xf numFmtId="0" fontId="16" fillId="10" borderId="15" xfId="0" applyFont="1" applyFill="1" applyBorder="1" applyAlignment="1" applyProtection="1"/>
    <xf numFmtId="165" fontId="17" fillId="11" borderId="9" xfId="20" applyFont="1" applyFill="1" applyBorder="1" applyAlignment="1" applyProtection="1">
      <protection locked="0"/>
    </xf>
    <xf numFmtId="165" fontId="16" fillId="11" borderId="9" xfId="20" applyFont="1" applyFill="1" applyBorder="1" applyAlignment="1" applyProtection="1">
      <protection locked="0"/>
    </xf>
    <xf numFmtId="0" fontId="17" fillId="0" borderId="3" xfId="0" applyFont="1" applyFill="1" applyBorder="1" applyAlignment="1" applyProtection="1"/>
    <xf numFmtId="165" fontId="17" fillId="0" borderId="12" xfId="20" applyFont="1" applyFill="1" applyBorder="1" applyAlignment="1" applyProtection="1"/>
    <xf numFmtId="0" fontId="54" fillId="0" borderId="0" xfId="0" applyFont="1" applyBorder="1" applyProtection="1"/>
    <xf numFmtId="0" fontId="0" fillId="0" borderId="0" xfId="0" applyBorder="1" applyProtection="1"/>
    <xf numFmtId="0" fontId="17" fillId="11" borderId="11" xfId="0" applyFont="1" applyFill="1" applyBorder="1" applyAlignment="1" applyProtection="1">
      <alignment horizontal="center" vertical="center"/>
    </xf>
    <xf numFmtId="0" fontId="17" fillId="11" borderId="14" xfId="0" applyFont="1" applyFill="1" applyBorder="1" applyAlignment="1" applyProtection="1">
      <alignment horizontal="center" vertical="center"/>
    </xf>
    <xf numFmtId="0" fontId="16" fillId="11" borderId="15" xfId="0" applyFont="1" applyFill="1" applyBorder="1" applyAlignment="1" applyProtection="1">
      <alignment horizontal="center"/>
    </xf>
    <xf numFmtId="0" fontId="17" fillId="11" borderId="9" xfId="0" applyFont="1" applyFill="1" applyBorder="1" applyAlignment="1" applyProtection="1">
      <alignment horizontal="center" vertical="center"/>
    </xf>
    <xf numFmtId="0" fontId="17" fillId="11" borderId="8" xfId="0" applyFont="1" applyFill="1" applyBorder="1" applyAlignment="1" applyProtection="1">
      <alignment horizontal="center" vertical="center"/>
    </xf>
    <xf numFmtId="0" fontId="17" fillId="11" borderId="15" xfId="0" applyFont="1" applyFill="1" applyBorder="1" applyAlignment="1" applyProtection="1">
      <alignment horizontal="center" vertical="center"/>
    </xf>
    <xf numFmtId="0" fontId="16" fillId="0" borderId="14" xfId="0" applyFont="1" applyFill="1" applyBorder="1" applyAlignment="1" applyProtection="1"/>
    <xf numFmtId="165" fontId="16" fillId="0" borderId="11" xfId="20" applyFont="1" applyFill="1" applyBorder="1" applyAlignment="1" applyProtection="1"/>
    <xf numFmtId="165" fontId="16" fillId="0" borderId="13" xfId="20" applyFont="1" applyFill="1" applyBorder="1" applyAlignment="1" applyProtection="1"/>
    <xf numFmtId="165" fontId="15" fillId="11" borderId="4" xfId="20" applyFont="1" applyFill="1" applyBorder="1" applyAlignment="1" applyProtection="1">
      <alignment horizontal="left" vertical="top" wrapText="1"/>
      <protection locked="0"/>
    </xf>
    <xf numFmtId="165" fontId="16" fillId="11" borderId="4" xfId="20" applyFont="1" applyFill="1" applyBorder="1" applyAlignment="1" applyProtection="1">
      <protection locked="0"/>
    </xf>
    <xf numFmtId="165" fontId="16" fillId="0" borderId="4" xfId="20" applyFont="1" applyFill="1" applyBorder="1" applyAlignment="1" applyProtection="1"/>
    <xf numFmtId="165" fontId="16" fillId="0" borderId="7" xfId="20" applyFont="1" applyFill="1" applyBorder="1" applyAlignment="1" applyProtection="1"/>
    <xf numFmtId="165" fontId="16" fillId="11" borderId="7" xfId="20" applyFont="1" applyFill="1" applyBorder="1" applyAlignment="1" applyProtection="1">
      <alignment horizontal="center"/>
      <protection locked="0"/>
    </xf>
    <xf numFmtId="165" fontId="16" fillId="11" borderId="4" xfId="20" applyFont="1" applyFill="1" applyBorder="1" applyAlignment="1" applyProtection="1">
      <alignment horizontal="center"/>
      <protection locked="0"/>
    </xf>
    <xf numFmtId="165" fontId="23" fillId="11" borderId="7" xfId="20" applyFont="1" applyFill="1" applyBorder="1" applyAlignment="1" applyProtection="1">
      <protection locked="0"/>
    </xf>
    <xf numFmtId="165" fontId="23" fillId="11" borderId="9" xfId="20" applyFont="1" applyFill="1" applyBorder="1" applyAlignment="1" applyProtection="1">
      <protection locked="0"/>
    </xf>
    <xf numFmtId="0" fontId="17" fillId="10" borderId="3" xfId="0" applyFont="1" applyFill="1" applyBorder="1" applyAlignment="1" applyProtection="1"/>
    <xf numFmtId="165" fontId="16" fillId="0" borderId="12" xfId="20" applyFont="1" applyFill="1" applyBorder="1" applyAlignment="1" applyProtection="1"/>
    <xf numFmtId="165" fontId="16" fillId="0" borderId="16" xfId="20" applyFont="1" applyFill="1" applyBorder="1" applyAlignment="1" applyProtection="1"/>
    <xf numFmtId="165" fontId="11" fillId="0" borderId="0" xfId="0" applyNumberFormat="1" applyFont="1" applyFill="1" applyProtection="1"/>
    <xf numFmtId="0" fontId="11" fillId="0" borderId="0" xfId="0" applyNumberFormat="1" applyFont="1" applyFill="1" applyProtection="1"/>
    <xf numFmtId="0" fontId="17" fillId="11" borderId="0" xfId="0" applyFont="1" applyFill="1" applyBorder="1" applyAlignment="1" applyProtection="1">
      <alignment horizontal="center" vertical="center"/>
    </xf>
    <xf numFmtId="0" fontId="16" fillId="10" borderId="14" xfId="0" applyFont="1" applyFill="1" applyBorder="1" applyAlignment="1" applyProtection="1">
      <alignment horizontal="left"/>
    </xf>
    <xf numFmtId="165" fontId="16" fillId="11" borderId="11" xfId="20" applyFont="1" applyFill="1" applyBorder="1" applyAlignment="1" applyProtection="1">
      <alignment horizontal="left"/>
      <protection locked="0"/>
    </xf>
    <xf numFmtId="165" fontId="16" fillId="11" borderId="13" xfId="20" applyFont="1" applyFill="1" applyBorder="1" applyAlignment="1" applyProtection="1">
      <alignment horizontal="left"/>
      <protection locked="0"/>
    </xf>
    <xf numFmtId="0" fontId="16" fillId="10" borderId="0" xfId="0" applyFont="1" applyFill="1" applyBorder="1" applyAlignment="1" applyProtection="1">
      <alignment horizontal="left"/>
    </xf>
    <xf numFmtId="165" fontId="16" fillId="11" borderId="6" xfId="20" applyFont="1" applyFill="1" applyBorder="1" applyAlignment="1" applyProtection="1">
      <alignment horizontal="left"/>
      <protection locked="0"/>
    </xf>
    <xf numFmtId="165" fontId="16" fillId="11" borderId="4" xfId="20" applyFont="1" applyFill="1" applyBorder="1" applyAlignment="1" applyProtection="1">
      <alignment horizontal="left"/>
      <protection locked="0"/>
    </xf>
    <xf numFmtId="165" fontId="16" fillId="11" borderId="0" xfId="20" applyFont="1" applyFill="1" applyBorder="1" applyAlignment="1" applyProtection="1">
      <alignment horizontal="center"/>
      <protection locked="0"/>
    </xf>
    <xf numFmtId="165" fontId="16" fillId="10" borderId="6" xfId="20" applyFont="1" applyFill="1" applyBorder="1" applyAlignment="1" applyProtection="1">
      <alignment horizontal="left"/>
    </xf>
    <xf numFmtId="165" fontId="16" fillId="10" borderId="7" xfId="20" applyFont="1" applyFill="1" applyBorder="1" applyAlignment="1" applyProtection="1">
      <alignment horizontal="left"/>
    </xf>
    <xf numFmtId="0" fontId="16" fillId="10" borderId="0" xfId="0" applyFont="1" applyFill="1" applyProtection="1"/>
    <xf numFmtId="0" fontId="0" fillId="11" borderId="17" xfId="0" applyFill="1" applyBorder="1" applyProtection="1">
      <protection locked="0"/>
    </xf>
    <xf numFmtId="0" fontId="16" fillId="10" borderId="4" xfId="0" applyFont="1" applyFill="1" applyBorder="1" applyProtection="1"/>
    <xf numFmtId="165" fontId="16" fillId="11" borderId="0" xfId="20" applyFont="1" applyFill="1" applyBorder="1" applyAlignment="1" applyProtection="1">
      <protection locked="0"/>
    </xf>
    <xf numFmtId="0" fontId="16" fillId="10" borderId="4" xfId="0" applyFont="1" applyFill="1" applyBorder="1" applyAlignment="1" applyProtection="1">
      <alignment horizontal="left"/>
    </xf>
    <xf numFmtId="0" fontId="16" fillId="10" borderId="0" xfId="0" applyFont="1" applyFill="1" applyBorder="1" applyAlignment="1" applyProtection="1">
      <alignment horizontal="left" wrapText="1"/>
    </xf>
    <xf numFmtId="165" fontId="16" fillId="11" borderId="7" xfId="20" applyFont="1" applyFill="1" applyBorder="1" applyAlignment="1" applyProtection="1">
      <alignment horizontal="center" vertical="center"/>
      <protection locked="0"/>
    </xf>
    <xf numFmtId="165" fontId="16" fillId="11" borderId="0" xfId="20" applyFont="1" applyFill="1" applyBorder="1" applyAlignment="1" applyProtection="1">
      <alignment horizontal="center" vertical="center"/>
      <protection locked="0"/>
    </xf>
    <xf numFmtId="0" fontId="16" fillId="10" borderId="4" xfId="0" applyFont="1" applyFill="1" applyBorder="1" applyAlignment="1" applyProtection="1">
      <alignment horizontal="left" wrapText="1"/>
    </xf>
    <xf numFmtId="0" fontId="16" fillId="10" borderId="15" xfId="0" applyFont="1" applyFill="1" applyBorder="1" applyAlignment="1" applyProtection="1">
      <alignment horizontal="left" wrapText="1"/>
    </xf>
    <xf numFmtId="0" fontId="17" fillId="10" borderId="3" xfId="0" applyFont="1" applyFill="1" applyBorder="1" applyAlignment="1" applyProtection="1">
      <alignment wrapText="1"/>
    </xf>
    <xf numFmtId="0" fontId="17" fillId="10" borderId="0" xfId="0" applyFont="1" applyFill="1" applyBorder="1" applyAlignment="1" applyProtection="1">
      <alignment horizontal="left" vertical="center" wrapText="1"/>
    </xf>
    <xf numFmtId="165" fontId="17" fillId="10" borderId="16" xfId="20" applyFont="1" applyFill="1" applyBorder="1" applyAlignment="1" applyProtection="1">
      <alignment horizontal="center" vertical="center" wrapText="1"/>
    </xf>
    <xf numFmtId="0" fontId="16" fillId="14" borderId="9" xfId="0" applyFont="1" applyFill="1" applyBorder="1" applyAlignment="1" applyProtection="1">
      <alignment horizontal="center" vertical="center"/>
    </xf>
    <xf numFmtId="0" fontId="17" fillId="0" borderId="14" xfId="0" applyFont="1" applyFill="1" applyBorder="1" applyAlignment="1" applyProtection="1">
      <alignment wrapText="1"/>
    </xf>
    <xf numFmtId="0" fontId="16" fillId="0" borderId="0" xfId="0" applyFont="1" applyFill="1" applyBorder="1" applyAlignment="1" applyProtection="1">
      <alignment horizontal="center"/>
    </xf>
    <xf numFmtId="0" fontId="54" fillId="0" borderId="15" xfId="0" applyFont="1" applyBorder="1" applyProtection="1"/>
    <xf numFmtId="0" fontId="0" fillId="0" borderId="15" xfId="0" applyBorder="1" applyProtection="1"/>
    <xf numFmtId="0" fontId="54" fillId="0" borderId="3" xfId="0" applyFont="1" applyBorder="1" applyProtection="1"/>
    <xf numFmtId="0" fontId="0" fillId="0" borderId="3" xfId="0" applyBorder="1" applyProtection="1"/>
    <xf numFmtId="0" fontId="17" fillId="0" borderId="0" xfId="0" applyFont="1" applyFill="1" applyBorder="1" applyAlignment="1" applyProtection="1">
      <alignment horizontal="left" vertical="center" wrapText="1"/>
    </xf>
    <xf numFmtId="165" fontId="17" fillId="11" borderId="11" xfId="20" applyFont="1" applyFill="1" applyBorder="1" applyAlignment="1" applyProtection="1">
      <alignment vertical="center" wrapText="1"/>
      <protection locked="0"/>
    </xf>
    <xf numFmtId="165" fontId="17" fillId="11" borderId="13" xfId="20" applyFont="1" applyFill="1" applyBorder="1" applyAlignment="1" applyProtection="1">
      <alignment vertical="center" wrapText="1"/>
      <protection locked="0"/>
    </xf>
    <xf numFmtId="165" fontId="16" fillId="11" borderId="11" xfId="20" applyFont="1" applyFill="1" applyBorder="1" applyAlignment="1" applyProtection="1">
      <protection locked="0"/>
    </xf>
    <xf numFmtId="165" fontId="16" fillId="11" borderId="13" xfId="20" applyFont="1" applyFill="1" applyBorder="1" applyAlignment="1" applyProtection="1">
      <protection locked="0"/>
    </xf>
    <xf numFmtId="0" fontId="60" fillId="10" borderId="4" xfId="0" applyFont="1" applyFill="1" applyBorder="1" applyAlignment="1" applyProtection="1">
      <alignment horizontal="left" wrapText="1"/>
      <protection locked="0"/>
    </xf>
    <xf numFmtId="165" fontId="17" fillId="11" borderId="6" xfId="20" applyFont="1" applyFill="1" applyBorder="1" applyAlignment="1" applyProtection="1">
      <alignment vertical="center" wrapText="1"/>
      <protection locked="0"/>
    </xf>
    <xf numFmtId="165" fontId="17" fillId="11" borderId="4" xfId="20" applyFont="1" applyFill="1" applyBorder="1" applyAlignment="1" applyProtection="1">
      <alignment vertical="center" wrapText="1"/>
      <protection locked="0"/>
    </xf>
    <xf numFmtId="0" fontId="60" fillId="10" borderId="0" xfId="0" applyFont="1" applyFill="1" applyBorder="1" applyAlignment="1" applyProtection="1">
      <alignment horizontal="left" wrapText="1"/>
      <protection locked="0"/>
    </xf>
    <xf numFmtId="0" fontId="60" fillId="0" borderId="0" xfId="0" applyFont="1" applyFill="1" applyBorder="1" applyAlignment="1" applyProtection="1">
      <alignment horizontal="left" wrapText="1"/>
      <protection locked="0"/>
    </xf>
    <xf numFmtId="165" fontId="17" fillId="0" borderId="8" xfId="2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>
      <alignment wrapText="1"/>
    </xf>
    <xf numFmtId="0" fontId="16" fillId="0" borderId="15" xfId="0" applyFont="1" applyFill="1" applyBorder="1" applyAlignment="1" applyProtection="1">
      <alignment horizontal="center"/>
    </xf>
    <xf numFmtId="0" fontId="16" fillId="0" borderId="15" xfId="0" applyFont="1" applyFill="1" applyBorder="1" applyAlignment="1" applyProtection="1"/>
    <xf numFmtId="0" fontId="60" fillId="10" borderId="14" xfId="0" applyFont="1" applyFill="1" applyBorder="1" applyAlignment="1" applyProtection="1">
      <alignment horizontal="left" vertical="center" wrapText="1"/>
      <protection locked="0"/>
    </xf>
    <xf numFmtId="0" fontId="61" fillId="10" borderId="13" xfId="0" applyFont="1" applyFill="1" applyBorder="1" applyAlignment="1" applyProtection="1">
      <alignment horizontal="center" vertical="center" wrapText="1"/>
      <protection locked="0"/>
    </xf>
    <xf numFmtId="0" fontId="60" fillId="10" borderId="0" xfId="0" applyFont="1" applyFill="1" applyBorder="1" applyAlignment="1" applyProtection="1">
      <alignment horizontal="left" vertical="center" wrapText="1"/>
      <protection locked="0"/>
    </xf>
    <xf numFmtId="0" fontId="61" fillId="10" borderId="4" xfId="0" applyFont="1" applyFill="1" applyBorder="1" applyAlignment="1" applyProtection="1">
      <alignment horizontal="center" vertical="center" wrapText="1"/>
      <protection locked="0"/>
    </xf>
    <xf numFmtId="0" fontId="17" fillId="10" borderId="15" xfId="0" applyFont="1" applyFill="1" applyBorder="1" applyAlignment="1" applyProtection="1">
      <alignment horizontal="left" vertical="center" wrapText="1"/>
    </xf>
    <xf numFmtId="0" fontId="17" fillId="10" borderId="5" xfId="0" applyFont="1" applyFill="1" applyBorder="1" applyAlignment="1" applyProtection="1">
      <alignment horizontal="center" vertical="center" wrapText="1"/>
    </xf>
    <xf numFmtId="0" fontId="61" fillId="10" borderId="14" xfId="0" applyFont="1" applyFill="1" applyBorder="1" applyAlignment="1" applyProtection="1">
      <alignment horizontal="center" vertical="center" wrapText="1"/>
      <protection locked="0"/>
    </xf>
    <xf numFmtId="0" fontId="61" fillId="10" borderId="0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/>
    <xf numFmtId="0" fontId="56" fillId="11" borderId="14" xfId="0" applyFont="1" applyFill="1" applyBorder="1" applyAlignment="1" applyProtection="1">
      <alignment horizontal="center"/>
    </xf>
    <xf numFmtId="0" fontId="16" fillId="11" borderId="0" xfId="0" applyFont="1" applyFill="1" applyBorder="1" applyAlignment="1" applyProtection="1">
      <alignment horizontal="center"/>
    </xf>
    <xf numFmtId="0" fontId="17" fillId="11" borderId="14" xfId="0" applyFont="1" applyFill="1" applyBorder="1" applyAlignment="1" applyProtection="1">
      <alignment horizontal="center"/>
    </xf>
    <xf numFmtId="0" fontId="17" fillId="11" borderId="15" xfId="0" applyFont="1" applyFill="1" applyBorder="1" applyAlignment="1" applyProtection="1">
      <alignment horizontal="center" vertical="center" wrapText="1"/>
    </xf>
    <xf numFmtId="165" fontId="23" fillId="11" borderId="10" xfId="20" applyFont="1" applyFill="1" applyBorder="1" applyAlignment="1" applyProtection="1">
      <protection locked="0"/>
    </xf>
    <xf numFmtId="165" fontId="16" fillId="11" borderId="8" xfId="20" applyFont="1" applyFill="1" applyBorder="1" applyAlignment="1" applyProtection="1">
      <protection locked="0"/>
    </xf>
    <xf numFmtId="165" fontId="17" fillId="14" borderId="12" xfId="20" applyFont="1" applyFill="1" applyBorder="1" applyAlignment="1" applyProtection="1"/>
    <xf numFmtId="165" fontId="17" fillId="0" borderId="16" xfId="20" applyFont="1" applyFill="1" applyBorder="1" applyAlignment="1" applyProtection="1"/>
    <xf numFmtId="0" fontId="58" fillId="0" borderId="0" xfId="0" applyFont="1" applyFill="1" applyBorder="1" applyAlignment="1" applyProtection="1"/>
    <xf numFmtId="0" fontId="58" fillId="0" borderId="0" xfId="0" applyFont="1" applyFill="1" applyAlignment="1" applyProtection="1"/>
    <xf numFmtId="0" fontId="71" fillId="0" borderId="0" xfId="13" applyProtection="1"/>
    <xf numFmtId="0" fontId="53" fillId="0" borderId="0" xfId="13" applyNumberFormat="1" applyFont="1" applyFill="1" applyAlignment="1" applyProtection="1"/>
    <xf numFmtId="0" fontId="16" fillId="0" borderId="0" xfId="13" applyFont="1" applyFill="1" applyAlignment="1" applyProtection="1">
      <alignment horizontal="center"/>
    </xf>
    <xf numFmtId="0" fontId="54" fillId="0" borderId="0" xfId="13" applyFont="1" applyProtection="1"/>
    <xf numFmtId="0" fontId="16" fillId="0" borderId="0" xfId="13" applyFont="1" applyFill="1" applyAlignment="1" applyProtection="1"/>
    <xf numFmtId="0" fontId="16" fillId="10" borderId="0" xfId="13" applyFont="1" applyFill="1" applyProtection="1"/>
    <xf numFmtId="167" fontId="16" fillId="0" borderId="0" xfId="13" applyNumberFormat="1" applyFont="1" applyFill="1" applyAlignment="1" applyProtection="1">
      <alignment horizontal="right"/>
    </xf>
    <xf numFmtId="0" fontId="16" fillId="0" borderId="0" xfId="13" applyFont="1" applyAlignment="1" applyProtection="1">
      <alignment horizontal="right"/>
    </xf>
    <xf numFmtId="0" fontId="56" fillId="11" borderId="13" xfId="13" applyFont="1" applyFill="1" applyBorder="1" applyAlignment="1" applyProtection="1">
      <alignment horizontal="center" vertical="center" wrapText="1"/>
    </xf>
    <xf numFmtId="0" fontId="56" fillId="11" borderId="4" xfId="13" applyFont="1" applyFill="1" applyBorder="1" applyAlignment="1" applyProtection="1">
      <alignment horizontal="center" vertical="center"/>
      <protection locked="0"/>
    </xf>
    <xf numFmtId="0" fontId="17" fillId="11" borderId="11" xfId="13" applyFont="1" applyFill="1" applyBorder="1" applyAlignment="1" applyProtection="1">
      <alignment horizontal="center" vertical="center"/>
    </xf>
    <xf numFmtId="0" fontId="17" fillId="11" borderId="14" xfId="13" applyFont="1" applyFill="1" applyBorder="1" applyAlignment="1" applyProtection="1">
      <alignment horizontal="center" vertical="center"/>
    </xf>
    <xf numFmtId="0" fontId="16" fillId="11" borderId="0" xfId="13" applyFont="1" applyFill="1" applyBorder="1" applyAlignment="1" applyProtection="1">
      <alignment horizontal="center"/>
    </xf>
    <xf numFmtId="0" fontId="17" fillId="11" borderId="8" xfId="13" applyFont="1" applyFill="1" applyBorder="1" applyAlignment="1" applyProtection="1">
      <alignment horizontal="center"/>
    </xf>
    <xf numFmtId="0" fontId="17" fillId="11" borderId="15" xfId="13" applyFont="1" applyFill="1" applyBorder="1" applyAlignment="1" applyProtection="1">
      <alignment horizontal="center"/>
    </xf>
    <xf numFmtId="0" fontId="16" fillId="0" borderId="14" xfId="13" applyFont="1" applyFill="1" applyBorder="1" applyAlignment="1" applyProtection="1"/>
    <xf numFmtId="165" fontId="16" fillId="0" borderId="10" xfId="20" applyFont="1" applyFill="1" applyBorder="1" applyAlignment="1" applyProtection="1">
      <alignment horizontal="center"/>
    </xf>
    <xf numFmtId="0" fontId="16" fillId="0" borderId="0" xfId="13" applyFont="1" applyFill="1" applyBorder="1" applyAlignment="1" applyProtection="1"/>
    <xf numFmtId="165" fontId="16" fillId="0" borderId="7" xfId="20" applyFont="1" applyFill="1" applyBorder="1" applyAlignment="1" applyProtection="1">
      <alignment horizontal="center"/>
    </xf>
    <xf numFmtId="0" fontId="17" fillId="10" borderId="3" xfId="13" applyFont="1" applyFill="1" applyBorder="1" applyAlignment="1" applyProtection="1"/>
    <xf numFmtId="165" fontId="16" fillId="0" borderId="12" xfId="13" applyNumberFormat="1" applyFont="1" applyFill="1" applyBorder="1" applyAlignment="1" applyProtection="1">
      <alignment horizontal="center"/>
    </xf>
    <xf numFmtId="165" fontId="16" fillId="0" borderId="12" xfId="20" applyFont="1" applyFill="1" applyBorder="1" applyAlignment="1" applyProtection="1">
      <alignment horizontal="center"/>
    </xf>
    <xf numFmtId="165" fontId="16" fillId="0" borderId="16" xfId="13" applyNumberFormat="1" applyFont="1" applyFill="1" applyBorder="1" applyAlignment="1" applyProtection="1">
      <alignment horizontal="center"/>
    </xf>
    <xf numFmtId="0" fontId="17" fillId="11" borderId="11" xfId="13" applyFont="1" applyFill="1" applyBorder="1" applyAlignment="1" applyProtection="1">
      <alignment horizontal="center"/>
    </xf>
    <xf numFmtId="0" fontId="17" fillId="11" borderId="14" xfId="13" applyFont="1" applyFill="1" applyBorder="1" applyAlignment="1" applyProtection="1">
      <alignment horizontal="center"/>
    </xf>
    <xf numFmtId="0" fontId="16" fillId="10" borderId="0" xfId="13" applyFont="1" applyFill="1" applyBorder="1" applyAlignment="1" applyProtection="1">
      <alignment horizontal="left"/>
    </xf>
    <xf numFmtId="0" fontId="16" fillId="10" borderId="14" xfId="13" applyFont="1" applyFill="1" applyBorder="1" applyAlignment="1" applyProtection="1">
      <alignment horizontal="left"/>
    </xf>
    <xf numFmtId="0" fontId="16" fillId="10" borderId="4" xfId="13" applyFont="1" applyFill="1" applyBorder="1" applyAlignment="1" applyProtection="1">
      <alignment horizontal="left"/>
    </xf>
    <xf numFmtId="165" fontId="0" fillId="11" borderId="10" xfId="20" applyFont="1" applyFill="1" applyBorder="1" applyAlignment="1" applyProtection="1">
      <protection locked="0"/>
    </xf>
    <xf numFmtId="0" fontId="16" fillId="10" borderId="0" xfId="13" applyFont="1" applyFill="1" applyBorder="1" applyProtection="1"/>
    <xf numFmtId="0" fontId="17" fillId="10" borderId="3" xfId="13" applyFont="1" applyFill="1" applyBorder="1" applyAlignment="1" applyProtection="1">
      <alignment wrapText="1"/>
    </xf>
    <xf numFmtId="0" fontId="16" fillId="0" borderId="15" xfId="13" applyFont="1" applyFill="1" applyBorder="1" applyAlignment="1" applyProtection="1"/>
    <xf numFmtId="0" fontId="16" fillId="0" borderId="3" xfId="13" applyFont="1" applyFill="1" applyBorder="1" applyAlignment="1" applyProtection="1">
      <alignment horizontal="center"/>
    </xf>
    <xf numFmtId="0" fontId="17" fillId="10" borderId="3" xfId="13" applyFont="1" applyFill="1" applyBorder="1" applyAlignment="1" applyProtection="1">
      <alignment horizontal="left" vertical="center" wrapText="1"/>
    </xf>
    <xf numFmtId="0" fontId="17" fillId="10" borderId="3" xfId="13" applyFont="1" applyFill="1" applyBorder="1" applyAlignment="1" applyProtection="1">
      <alignment horizontal="center" vertical="center" wrapText="1"/>
    </xf>
    <xf numFmtId="165" fontId="16" fillId="0" borderId="9" xfId="13" applyNumberFormat="1" applyFont="1" applyFill="1" applyBorder="1" applyAlignment="1" applyProtection="1">
      <alignment horizontal="center" vertical="center"/>
    </xf>
    <xf numFmtId="165" fontId="16" fillId="0" borderId="16" xfId="13" applyNumberFormat="1" applyFont="1" applyFill="1" applyBorder="1" applyAlignment="1" applyProtection="1">
      <alignment horizontal="center" vertical="center"/>
    </xf>
    <xf numFmtId="0" fontId="23" fillId="0" borderId="0" xfId="0" applyFont="1" applyFill="1" applyProtection="1"/>
    <xf numFmtId="0" fontId="62" fillId="0" borderId="0" xfId="0" applyFont="1" applyFill="1" applyProtection="1"/>
    <xf numFmtId="0" fontId="15" fillId="0" borderId="0" xfId="0" applyFont="1" applyFill="1" applyProtection="1"/>
    <xf numFmtId="0" fontId="63" fillId="0" borderId="0" xfId="0" applyFont="1" applyFill="1" applyProtection="1"/>
    <xf numFmtId="0" fontId="64" fillId="0" borderId="0" xfId="0" applyFont="1" applyFill="1" applyAlignment="1" applyProtection="1">
      <alignment horizontal="justify" wrapText="1"/>
    </xf>
    <xf numFmtId="0" fontId="15" fillId="0" borderId="0" xfId="0" applyFont="1" applyFill="1" applyBorder="1" applyAlignment="1" applyProtection="1">
      <alignment horizontal="right" vertical="top" wrapText="1"/>
    </xf>
    <xf numFmtId="0" fontId="50" fillId="11" borderId="14" xfId="0" applyFont="1" applyFill="1" applyBorder="1" applyAlignment="1" applyProtection="1">
      <alignment horizontal="left" vertical="top"/>
    </xf>
    <xf numFmtId="167" fontId="50" fillId="11" borderId="14" xfId="0" applyNumberFormat="1" applyFont="1" applyFill="1" applyBorder="1" applyAlignment="1" applyProtection="1">
      <alignment vertical="center" wrapText="1"/>
    </xf>
    <xf numFmtId="0" fontId="64" fillId="0" borderId="0" xfId="0" applyFont="1" applyFill="1" applyBorder="1" applyAlignment="1" applyProtection="1">
      <alignment horizontal="justify" wrapText="1"/>
    </xf>
    <xf numFmtId="0" fontId="23" fillId="0" borderId="0" xfId="0" applyFont="1" applyFill="1" applyBorder="1" applyProtection="1"/>
    <xf numFmtId="0" fontId="63" fillId="0" borderId="0" xfId="0" applyFont="1" applyFill="1" applyBorder="1" applyProtection="1"/>
    <xf numFmtId="0" fontId="15" fillId="0" borderId="13" xfId="0" applyFont="1" applyFill="1" applyBorder="1" applyAlignment="1" applyProtection="1">
      <alignment horizontal="justify" vertical="top" wrapText="1"/>
    </xf>
    <xf numFmtId="0" fontId="15" fillId="0" borderId="4" xfId="0" applyFont="1" applyFill="1" applyBorder="1" applyAlignment="1" applyProtection="1">
      <alignment horizontal="justify" vertical="top" wrapText="1"/>
    </xf>
    <xf numFmtId="0" fontId="15" fillId="0" borderId="11" xfId="0" applyFont="1" applyFill="1" applyBorder="1" applyAlignment="1" applyProtection="1">
      <alignment horizontal="justify" vertical="top" wrapText="1"/>
    </xf>
    <xf numFmtId="0" fontId="15" fillId="0" borderId="6" xfId="0" applyFont="1" applyFill="1" applyBorder="1" applyAlignment="1" applyProtection="1">
      <alignment horizontal="justify" vertical="top" wrapText="1"/>
    </xf>
    <xf numFmtId="0" fontId="15" fillId="0" borderId="8" xfId="0" applyFont="1" applyFill="1" applyBorder="1" applyAlignment="1" applyProtection="1">
      <alignment horizontal="justify" vertical="top" wrapText="1"/>
    </xf>
    <xf numFmtId="0" fontId="50" fillId="11" borderId="13" xfId="0" applyFont="1" applyFill="1" applyBorder="1" applyAlignment="1" applyProtection="1">
      <alignment horizontal="center" vertical="top" wrapText="1"/>
    </xf>
    <xf numFmtId="0" fontId="64" fillId="0" borderId="0" xfId="0" applyFont="1" applyFill="1" applyBorder="1" applyAlignment="1" applyProtection="1">
      <alignment horizontal="center" vertical="top" wrapText="1"/>
    </xf>
    <xf numFmtId="0" fontId="23" fillId="0" borderId="0" xfId="0" applyFont="1" applyFill="1" applyAlignment="1" applyProtection="1">
      <alignment vertical="top"/>
    </xf>
    <xf numFmtId="0" fontId="52" fillId="11" borderId="0" xfId="0" applyFont="1" applyFill="1" applyBorder="1" applyAlignment="1" applyProtection="1">
      <alignment horizontal="center" vertical="center" wrapText="1"/>
    </xf>
    <xf numFmtId="0" fontId="50" fillId="11" borderId="15" xfId="0" applyFont="1" applyFill="1" applyBorder="1" applyAlignment="1" applyProtection="1">
      <alignment horizontal="center" vertical="center" wrapText="1"/>
    </xf>
    <xf numFmtId="0" fontId="50" fillId="11" borderId="9" xfId="0" applyFont="1" applyFill="1" applyBorder="1" applyAlignment="1" applyProtection="1">
      <alignment horizontal="center" vertical="top" wrapText="1"/>
    </xf>
    <xf numFmtId="165" fontId="15" fillId="11" borderId="7" xfId="20" applyNumberFormat="1" applyFont="1" applyFill="1" applyBorder="1" applyAlignment="1" applyProtection="1">
      <alignment horizontal="right" vertical="top" wrapText="1"/>
      <protection locked="0"/>
    </xf>
    <xf numFmtId="165" fontId="15" fillId="11" borderId="6" xfId="20" applyNumberFormat="1" applyFont="1" applyFill="1" applyBorder="1" applyAlignment="1" applyProtection="1">
      <alignment horizontal="right" vertical="top" wrapText="1"/>
      <protection locked="0"/>
    </xf>
    <xf numFmtId="0" fontId="64" fillId="0" borderId="0" xfId="0" applyFont="1" applyFill="1" applyBorder="1" applyAlignment="1" applyProtection="1">
      <alignment vertical="top" wrapText="1"/>
    </xf>
    <xf numFmtId="165" fontId="15" fillId="0" borderId="16" xfId="20" applyFont="1" applyFill="1" applyBorder="1" applyAlignment="1" applyProtection="1">
      <alignment horizontal="right" vertical="top" wrapText="1"/>
    </xf>
    <xf numFmtId="0" fontId="15" fillId="0" borderId="5" xfId="0" applyFont="1" applyFill="1" applyBorder="1" applyAlignment="1" applyProtection="1">
      <alignment horizontal="justify" vertical="top" wrapText="1"/>
    </xf>
    <xf numFmtId="165" fontId="15" fillId="11" borderId="16" xfId="20" applyNumberFormat="1" applyFont="1" applyFill="1" applyBorder="1" applyAlignment="1" applyProtection="1">
      <alignment horizontal="right" vertical="top" wrapText="1"/>
      <protection locked="0"/>
    </xf>
    <xf numFmtId="165" fontId="15" fillId="11" borderId="12" xfId="20" applyNumberFormat="1" applyFont="1" applyFill="1" applyBorder="1" applyAlignment="1" applyProtection="1">
      <alignment horizontal="right" vertical="top" wrapText="1"/>
      <protection locked="0"/>
    </xf>
    <xf numFmtId="165" fontId="64" fillId="0" borderId="0" xfId="0" applyNumberFormat="1" applyFont="1" applyFill="1" applyBorder="1" applyAlignment="1" applyProtection="1">
      <alignment vertical="top" wrapText="1"/>
    </xf>
    <xf numFmtId="10" fontId="15" fillId="0" borderId="16" xfId="16" applyNumberFormat="1" applyFont="1" applyFill="1" applyBorder="1" applyAlignment="1" applyProtection="1">
      <alignment horizontal="right" vertical="top" wrapText="1"/>
    </xf>
    <xf numFmtId="0" fontId="15" fillId="0" borderId="0" xfId="0" applyFont="1" applyFill="1" applyBorder="1" applyAlignment="1" applyProtection="1">
      <alignment vertical="top" wrapText="1"/>
    </xf>
    <xf numFmtId="0" fontId="15" fillId="0" borderId="0" xfId="0" applyNumberFormat="1" applyFont="1" applyFill="1" applyBorder="1" applyAlignment="1" applyProtection="1">
      <alignment horizontal="right" vertical="top" wrapText="1"/>
    </xf>
    <xf numFmtId="0" fontId="23" fillId="0" borderId="0" xfId="0" applyNumberFormat="1" applyFont="1" applyFill="1" applyProtection="1"/>
    <xf numFmtId="0" fontId="15" fillId="0" borderId="0" xfId="0" applyNumberFormat="1" applyFont="1" applyFill="1" applyBorder="1" applyAlignment="1" applyProtection="1"/>
    <xf numFmtId="37" fontId="15" fillId="0" borderId="0" xfId="0" applyNumberFormat="1" applyFont="1" applyFill="1" applyAlignment="1" applyProtection="1"/>
    <xf numFmtId="0" fontId="50" fillId="0" borderId="0" xfId="0" applyFont="1" applyFill="1" applyAlignment="1" applyProtection="1"/>
    <xf numFmtId="0" fontId="15" fillId="0" borderId="0" xfId="0" applyFont="1" applyFill="1" applyAlignment="1" applyProtection="1">
      <alignment horizontal="center"/>
    </xf>
    <xf numFmtId="0" fontId="67" fillId="0" borderId="0" xfId="0" applyFont="1" applyFill="1" applyAlignment="1" applyProtection="1"/>
    <xf numFmtId="167" fontId="15" fillId="0" borderId="0" xfId="0" applyNumberFormat="1" applyFont="1" applyFill="1" applyAlignment="1" applyProtection="1">
      <alignment horizontal="right"/>
    </xf>
    <xf numFmtId="0" fontId="50" fillId="11" borderId="2" xfId="0" applyFont="1" applyFill="1" applyBorder="1" applyAlignment="1" applyProtection="1">
      <alignment horizontal="center" vertical="center"/>
    </xf>
    <xf numFmtId="0" fontId="50" fillId="11" borderId="12" xfId="0" applyFont="1" applyFill="1" applyBorder="1" applyAlignment="1" applyProtection="1">
      <alignment horizontal="center" vertical="center"/>
    </xf>
    <xf numFmtId="0" fontId="15" fillId="0" borderId="0" xfId="0" applyFont="1" applyFill="1" applyAlignment="1" applyProtection="1">
      <alignment vertical="center"/>
    </xf>
    <xf numFmtId="0" fontId="15" fillId="0" borderId="4" xfId="0" applyFont="1" applyFill="1" applyBorder="1" applyAlignment="1" applyProtection="1">
      <alignment horizontal="left"/>
    </xf>
    <xf numFmtId="0" fontId="15" fillId="0" borderId="4" xfId="0" applyFont="1" applyFill="1" applyBorder="1" applyAlignment="1" applyProtection="1"/>
    <xf numFmtId="0" fontId="15" fillId="0" borderId="0" xfId="0" applyFont="1" applyFill="1" applyBorder="1" applyAlignment="1" applyProtection="1"/>
    <xf numFmtId="165" fontId="15" fillId="11" borderId="4" xfId="20" applyFont="1" applyFill="1" applyBorder="1" applyAlignment="1" applyProtection="1">
      <alignment horizontal="center"/>
      <protection locked="0"/>
    </xf>
    <xf numFmtId="165" fontId="15" fillId="11" borderId="7" xfId="20" applyFont="1" applyFill="1" applyBorder="1" applyAlignment="1" applyProtection="1">
      <alignment horizontal="center"/>
      <protection locked="0"/>
    </xf>
    <xf numFmtId="165" fontId="15" fillId="11" borderId="0" xfId="20" applyFont="1" applyFill="1" applyBorder="1" applyAlignment="1" applyProtection="1">
      <alignment horizontal="center"/>
      <protection locked="0"/>
    </xf>
    <xf numFmtId="0" fontId="15" fillId="0" borderId="5" xfId="0" applyFont="1" applyFill="1" applyBorder="1" applyAlignment="1" applyProtection="1"/>
    <xf numFmtId="0" fontId="50" fillId="11" borderId="3" xfId="0" applyFont="1" applyFill="1" applyBorder="1" applyAlignment="1" applyProtection="1">
      <alignment horizontal="center" vertical="center"/>
    </xf>
    <xf numFmtId="0" fontId="15" fillId="0" borderId="3" xfId="0" applyFont="1" applyFill="1" applyBorder="1" applyAlignment="1" applyProtection="1"/>
    <xf numFmtId="0" fontId="68" fillId="0" borderId="0" xfId="0" applyFont="1" applyFill="1" applyBorder="1" applyAlignment="1" applyProtection="1"/>
    <xf numFmtId="37" fontId="68" fillId="0" borderId="0" xfId="0" applyNumberFormat="1" applyFont="1" applyFill="1" applyBorder="1" applyAlignment="1" applyProtection="1"/>
    <xf numFmtId="37" fontId="15" fillId="0" borderId="0" xfId="0" applyNumberFormat="1" applyFont="1" applyFill="1" applyBorder="1" applyAlignment="1" applyProtection="1"/>
    <xf numFmtId="0" fontId="15" fillId="0" borderId="0" xfId="0" applyFont="1" applyFill="1" applyAlignment="1" applyProtection="1">
      <alignment horizontal="left"/>
    </xf>
    <xf numFmtId="0" fontId="50" fillId="11" borderId="11" xfId="0" applyFont="1" applyFill="1" applyBorder="1" applyAlignment="1" applyProtection="1">
      <alignment horizontal="center"/>
    </xf>
    <xf numFmtId="0" fontId="50" fillId="11" borderId="6" xfId="0" applyFont="1" applyFill="1" applyBorder="1" applyAlignment="1" applyProtection="1">
      <alignment horizontal="center"/>
    </xf>
    <xf numFmtId="0" fontId="50" fillId="11" borderId="8" xfId="0" applyFont="1" applyFill="1" applyBorder="1" applyAlignment="1" applyProtection="1">
      <alignment horizontal="center"/>
    </xf>
    <xf numFmtId="165" fontId="15" fillId="11" borderId="4" xfId="20" applyFont="1" applyFill="1" applyBorder="1" applyAlignment="1" applyProtection="1">
      <protection locked="0"/>
    </xf>
    <xf numFmtId="165" fontId="15" fillId="11" borderId="5" xfId="20" applyFont="1" applyFill="1" applyBorder="1" applyAlignment="1" applyProtection="1">
      <protection locked="0"/>
    </xf>
    <xf numFmtId="165" fontId="15" fillId="11" borderId="9" xfId="20" applyFont="1" applyFill="1" applyBorder="1" applyAlignment="1" applyProtection="1">
      <protection locked="0"/>
    </xf>
    <xf numFmtId="0" fontId="50" fillId="11" borderId="10" xfId="0" applyFont="1" applyFill="1" applyBorder="1" applyAlignment="1" applyProtection="1">
      <alignment horizontal="center"/>
    </xf>
    <xf numFmtId="0" fontId="50" fillId="11" borderId="9" xfId="0" applyFont="1" applyFill="1" applyBorder="1" applyAlignment="1" applyProtection="1">
      <alignment horizontal="center"/>
    </xf>
    <xf numFmtId="165" fontId="15" fillId="0" borderId="4" xfId="20" applyFont="1" applyFill="1" applyBorder="1" applyAlignment="1" applyProtection="1"/>
    <xf numFmtId="165" fontId="15" fillId="11" borderId="6" xfId="20" applyFont="1" applyFill="1" applyBorder="1" applyAlignment="1" applyProtection="1">
      <protection locked="0"/>
    </xf>
    <xf numFmtId="165" fontId="15" fillId="11" borderId="7" xfId="20" applyNumberFormat="1" applyFont="1" applyFill="1" applyBorder="1" applyAlignment="1" applyProtection="1">
      <protection locked="0"/>
    </xf>
    <xf numFmtId="165" fontId="15" fillId="11" borderId="6" xfId="20" applyNumberFormat="1" applyFont="1" applyFill="1" applyBorder="1" applyAlignment="1" applyProtection="1">
      <protection locked="0"/>
    </xf>
    <xf numFmtId="0" fontId="15" fillId="0" borderId="2" xfId="0" applyFont="1" applyFill="1" applyBorder="1" applyAlignment="1" applyProtection="1"/>
    <xf numFmtId="165" fontId="15" fillId="0" borderId="2" xfId="20" applyFont="1" applyFill="1" applyBorder="1" applyAlignment="1" applyProtection="1"/>
    <xf numFmtId="0" fontId="50" fillId="11" borderId="13" xfId="0" applyFont="1" applyFill="1" applyBorder="1" applyAlignment="1" applyProtection="1">
      <alignment horizontal="center"/>
    </xf>
    <xf numFmtId="0" fontId="50" fillId="11" borderId="4" xfId="0" applyFont="1" applyFill="1" applyBorder="1" applyAlignment="1" applyProtection="1">
      <alignment horizontal="center"/>
    </xf>
    <xf numFmtId="0" fontId="50" fillId="11" borderId="5" xfId="0" applyFont="1" applyFill="1" applyBorder="1" applyAlignment="1" applyProtection="1">
      <alignment horizontal="center"/>
    </xf>
    <xf numFmtId="9" fontId="15" fillId="0" borderId="6" xfId="0" applyNumberFormat="1" applyFont="1" applyFill="1" applyBorder="1" applyAlignment="1" applyProtection="1">
      <alignment horizontal="center"/>
    </xf>
    <xf numFmtId="165" fontId="15" fillId="11" borderId="8" xfId="20" applyFont="1" applyFill="1" applyBorder="1" applyAlignment="1" applyProtection="1">
      <protection locked="0"/>
    </xf>
    <xf numFmtId="9" fontId="15" fillId="0" borderId="8" xfId="0" applyNumberFormat="1" applyFont="1" applyFill="1" applyBorder="1" applyAlignment="1" applyProtection="1">
      <alignment horizontal="center"/>
    </xf>
    <xf numFmtId="0" fontId="50" fillId="11" borderId="13" xfId="0" applyFont="1" applyFill="1" applyBorder="1" applyAlignment="1" applyProtection="1">
      <alignment horizontal="center" vertical="center"/>
    </xf>
    <xf numFmtId="0" fontId="15" fillId="0" borderId="13" xfId="0" applyFont="1" applyFill="1" applyBorder="1" applyAlignment="1" applyProtection="1"/>
    <xf numFmtId="37" fontId="50" fillId="11" borderId="12" xfId="0" applyNumberFormat="1" applyFont="1" applyFill="1" applyBorder="1" applyAlignment="1" applyProtection="1">
      <alignment horizontal="center" vertical="center"/>
    </xf>
    <xf numFmtId="165" fontId="15" fillId="11" borderId="2" xfId="20" applyFont="1" applyFill="1" applyBorder="1" applyAlignment="1" applyProtection="1">
      <protection locked="0"/>
    </xf>
    <xf numFmtId="10" fontId="15" fillId="11" borderId="12" xfId="16" applyNumberFormat="1" applyFont="1" applyFill="1" applyBorder="1" applyAlignment="1" applyProtection="1">
      <protection locked="0"/>
    </xf>
    <xf numFmtId="9" fontId="15" fillId="0" borderId="3" xfId="0" applyNumberFormat="1" applyFont="1" applyFill="1" applyBorder="1" applyAlignment="1" applyProtection="1"/>
    <xf numFmtId="0" fontId="69" fillId="11" borderId="0" xfId="0" applyFont="1" applyFill="1" applyAlignment="1" applyProtection="1">
      <alignment horizontal="center" vertical="center"/>
    </xf>
    <xf numFmtId="0" fontId="70" fillId="0" borderId="2" xfId="0" applyFont="1" applyFill="1" applyBorder="1" applyProtection="1"/>
    <xf numFmtId="0" fontId="25" fillId="0" borderId="0" xfId="0" applyFont="1" applyBorder="1" applyAlignment="1" applyProtection="1">
      <alignment vertical="center" wrapText="1"/>
    </xf>
    <xf numFmtId="0" fontId="0" fillId="11" borderId="0" xfId="13" applyFont="1" applyFill="1" applyBorder="1" applyAlignment="1" applyProtection="1">
      <alignment vertical="center"/>
      <protection locked="0"/>
    </xf>
    <xf numFmtId="14" fontId="71" fillId="11" borderId="0" xfId="13" applyNumberFormat="1" applyFill="1" applyBorder="1" applyAlignment="1" applyProtection="1">
      <alignment vertical="center"/>
      <protection locked="0"/>
    </xf>
    <xf numFmtId="0" fontId="0" fillId="11" borderId="15" xfId="13" applyFont="1" applyFill="1" applyBorder="1" applyAlignment="1" applyProtection="1">
      <alignment vertical="center"/>
      <protection locked="0"/>
    </xf>
    <xf numFmtId="0" fontId="16" fillId="0" borderId="0" xfId="0" applyFont="1" applyFill="1" applyBorder="1" applyAlignment="1" applyProtection="1">
      <alignment horizontal="left"/>
    </xf>
    <xf numFmtId="0" fontId="12" fillId="11" borderId="0" xfId="13" applyNumberFormat="1" applyFont="1" applyFill="1" applyBorder="1" applyAlignment="1" applyProtection="1">
      <alignment horizontal="center" vertical="center"/>
      <protection locked="0"/>
    </xf>
    <xf numFmtId="0" fontId="18" fillId="0" borderId="0" xfId="13" applyFont="1" applyBorder="1" applyAlignment="1" applyProtection="1">
      <alignment horizontal="center" vertical="center"/>
    </xf>
    <xf numFmtId="0" fontId="20" fillId="0" borderId="15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 vertical="center" wrapText="1"/>
    </xf>
    <xf numFmtId="0" fontId="25" fillId="0" borderId="0" xfId="0" applyNumberFormat="1" applyFont="1" applyFill="1" applyBorder="1" applyAlignment="1" applyProtection="1">
      <alignment horizontal="left"/>
    </xf>
    <xf numFmtId="49" fontId="25" fillId="0" borderId="0" xfId="0" applyNumberFormat="1" applyFont="1" applyFill="1" applyBorder="1" applyAlignment="1" applyProtection="1">
      <alignment horizontal="left"/>
    </xf>
    <xf numFmtId="0" fontId="26" fillId="0" borderId="0" xfId="0" applyFont="1" applyFill="1" applyBorder="1" applyAlignment="1" applyProtection="1">
      <alignment horizontal="left"/>
    </xf>
    <xf numFmtId="0" fontId="25" fillId="0" borderId="0" xfId="0" applyFont="1" applyFill="1" applyBorder="1" applyAlignment="1" applyProtection="1">
      <alignment horizontal="left"/>
    </xf>
    <xf numFmtId="0" fontId="27" fillId="11" borderId="2" xfId="0" applyFont="1" applyFill="1" applyBorder="1" applyAlignment="1" applyProtection="1">
      <alignment horizontal="center" vertical="center"/>
    </xf>
    <xf numFmtId="49" fontId="26" fillId="11" borderId="12" xfId="0" applyNumberFormat="1" applyFont="1" applyFill="1" applyBorder="1" applyAlignment="1" applyProtection="1">
      <alignment horizontal="center" vertical="center" wrapText="1"/>
    </xf>
    <xf numFmtId="49" fontId="26" fillId="11" borderId="11" xfId="0" applyNumberFormat="1" applyFont="1" applyFill="1" applyBorder="1" applyAlignment="1" applyProtection="1">
      <alignment horizontal="center" vertical="center" wrapText="1"/>
    </xf>
    <xf numFmtId="0" fontId="26" fillId="11" borderId="12" xfId="0" applyFont="1" applyFill="1" applyBorder="1" applyAlignment="1" applyProtection="1">
      <alignment horizontal="center"/>
    </xf>
    <xf numFmtId="49" fontId="26" fillId="11" borderId="11" xfId="0" applyNumberFormat="1" applyFont="1" applyFill="1" applyBorder="1" applyAlignment="1" applyProtection="1">
      <alignment horizontal="center" vertical="center"/>
    </xf>
    <xf numFmtId="49" fontId="26" fillId="11" borderId="6" xfId="0" applyNumberFormat="1" applyFont="1" applyFill="1" applyBorder="1" applyAlignment="1" applyProtection="1">
      <alignment horizontal="center"/>
    </xf>
    <xf numFmtId="49" fontId="26" fillId="11" borderId="11" xfId="0" applyNumberFormat="1" applyFont="1" applyFill="1" applyBorder="1" applyAlignment="1" applyProtection="1">
      <alignment horizontal="center"/>
    </xf>
    <xf numFmtId="49" fontId="26" fillId="11" borderId="8" xfId="0" applyNumberFormat="1" applyFont="1" applyFill="1" applyBorder="1" applyAlignment="1" applyProtection="1">
      <alignment horizontal="center"/>
    </xf>
    <xf numFmtId="165" fontId="25" fillId="11" borderId="11" xfId="20" applyFont="1" applyFill="1" applyBorder="1" applyAlignment="1" applyProtection="1">
      <alignment horizontal="center"/>
    </xf>
    <xf numFmtId="165" fontId="25" fillId="7" borderId="6" xfId="20" applyFont="1" applyFill="1" applyBorder="1" applyAlignment="1" applyProtection="1">
      <alignment horizontal="center"/>
    </xf>
    <xf numFmtId="165" fontId="25" fillId="8" borderId="6" xfId="20" applyFont="1" applyFill="1" applyBorder="1" applyAlignment="1" applyProtection="1">
      <alignment horizontal="center"/>
    </xf>
    <xf numFmtId="165" fontId="25" fillId="11" borderId="6" xfId="20" applyFont="1" applyFill="1" applyBorder="1" applyAlignment="1" applyProtection="1">
      <alignment horizontal="center"/>
      <protection locked="0"/>
    </xf>
    <xf numFmtId="165" fontId="25" fillId="11" borderId="6" xfId="20" applyFont="1" applyFill="1" applyBorder="1" applyAlignment="1" applyProtection="1">
      <alignment horizontal="center" vertical="center"/>
      <protection locked="0"/>
    </xf>
    <xf numFmtId="165" fontId="25" fillId="11" borderId="8" xfId="20" applyFont="1" applyFill="1" applyBorder="1" applyAlignment="1" applyProtection="1">
      <alignment horizontal="center"/>
    </xf>
    <xf numFmtId="165" fontId="25" fillId="0" borderId="12" xfId="20" applyFont="1" applyFill="1" applyBorder="1" applyAlignment="1" applyProtection="1">
      <alignment horizontal="center"/>
    </xf>
    <xf numFmtId="165" fontId="25" fillId="11" borderId="6" xfId="20" applyFont="1" applyFill="1" applyBorder="1" applyAlignment="1" applyProtection="1">
      <alignment horizontal="center"/>
    </xf>
    <xf numFmtId="165" fontId="25" fillId="12" borderId="12" xfId="20" applyFont="1" applyFill="1" applyBorder="1" applyAlignment="1" applyProtection="1">
      <alignment horizontal="center"/>
    </xf>
    <xf numFmtId="165" fontId="25" fillId="0" borderId="12" xfId="20" applyFont="1" applyFill="1" applyBorder="1" applyAlignment="1" applyProtection="1">
      <alignment horizontal="center"/>
      <protection locked="0"/>
    </xf>
    <xf numFmtId="165" fontId="25" fillId="11" borderId="12" xfId="20" applyFont="1" applyFill="1" applyBorder="1" applyAlignment="1" applyProtection="1">
      <alignment horizontal="center"/>
    </xf>
    <xf numFmtId="165" fontId="25" fillId="11" borderId="12" xfId="20" applyFont="1" applyFill="1" applyBorder="1" applyAlignment="1" applyProtection="1">
      <alignment horizontal="center"/>
      <protection locked="0"/>
    </xf>
    <xf numFmtId="165" fontId="25" fillId="11" borderId="12" xfId="20" applyFont="1" applyFill="1" applyBorder="1" applyAlignment="1" applyProtection="1">
      <alignment horizontal="center" vertical="center"/>
      <protection locked="0"/>
    </xf>
    <xf numFmtId="0" fontId="26" fillId="11" borderId="11" xfId="0" applyNumberFormat="1" applyFont="1" applyFill="1" applyBorder="1" applyAlignment="1" applyProtection="1">
      <alignment horizontal="center" vertical="center" wrapText="1"/>
    </xf>
    <xf numFmtId="0" fontId="26" fillId="11" borderId="12" xfId="0" applyNumberFormat="1" applyFont="1" applyFill="1" applyBorder="1" applyAlignment="1" applyProtection="1">
      <alignment horizontal="center"/>
    </xf>
    <xf numFmtId="0" fontId="26" fillId="11" borderId="11" xfId="0" applyNumberFormat="1" applyFont="1" applyFill="1" applyBorder="1" applyAlignment="1" applyProtection="1">
      <alignment horizontal="center" vertical="center"/>
    </xf>
    <xf numFmtId="0" fontId="26" fillId="11" borderId="11" xfId="13" applyNumberFormat="1" applyFont="1" applyFill="1" applyBorder="1" applyAlignment="1" applyProtection="1">
      <alignment horizontal="center" vertical="center" wrapText="1"/>
    </xf>
    <xf numFmtId="0" fontId="26" fillId="11" borderId="12" xfId="0" applyNumberFormat="1" applyFont="1" applyFill="1" applyBorder="1" applyAlignment="1" applyProtection="1">
      <alignment horizontal="center" vertical="center" wrapText="1"/>
    </xf>
    <xf numFmtId="0" fontId="26" fillId="11" borderId="11" xfId="0" applyNumberFormat="1" applyFont="1" applyFill="1" applyBorder="1" applyAlignment="1" applyProtection="1">
      <alignment horizontal="center" wrapText="1"/>
    </xf>
    <xf numFmtId="0" fontId="26" fillId="11" borderId="8" xfId="13" applyNumberFormat="1" applyFont="1" applyFill="1" applyBorder="1" applyAlignment="1" applyProtection="1">
      <alignment horizontal="center" vertical="center" wrapText="1"/>
    </xf>
    <xf numFmtId="165" fontId="26" fillId="11" borderId="6" xfId="20" applyFont="1" applyFill="1" applyBorder="1" applyAlignment="1" applyProtection="1">
      <alignment horizontal="center"/>
      <protection locked="0"/>
    </xf>
    <xf numFmtId="0" fontId="15" fillId="0" borderId="14" xfId="0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Fill="1" applyBorder="1" applyAlignment="1" applyProtection="1">
      <alignment horizontal="left" vertical="center" wrapText="1"/>
    </xf>
    <xf numFmtId="0" fontId="26" fillId="11" borderId="12" xfId="0" applyFont="1" applyFill="1" applyBorder="1" applyAlignment="1" applyProtection="1">
      <alignment horizontal="center" wrapText="1"/>
    </xf>
    <xf numFmtId="165" fontId="25" fillId="11" borderId="8" xfId="20" applyFont="1" applyFill="1" applyBorder="1" applyAlignment="1" applyProtection="1">
      <alignment horizontal="center"/>
      <protection locked="0"/>
    </xf>
    <xf numFmtId="0" fontId="26" fillId="11" borderId="2" xfId="0" applyNumberFormat="1" applyFont="1" applyFill="1" applyBorder="1" applyAlignment="1" applyProtection="1">
      <alignment horizontal="center" vertical="center"/>
    </xf>
    <xf numFmtId="165" fontId="25" fillId="7" borderId="11" xfId="20" applyFont="1" applyFill="1" applyBorder="1" applyAlignment="1" applyProtection="1">
      <alignment horizontal="center"/>
    </xf>
    <xf numFmtId="0" fontId="26" fillId="11" borderId="12" xfId="0" applyFont="1" applyFill="1" applyBorder="1" applyAlignment="1" applyProtection="1">
      <alignment horizontal="center" vertical="center"/>
    </xf>
    <xf numFmtId="49" fontId="26" fillId="0" borderId="0" xfId="0" applyNumberFormat="1" applyFont="1" applyFill="1" applyBorder="1" applyAlignment="1" applyProtection="1">
      <alignment horizontal="center"/>
    </xf>
    <xf numFmtId="0" fontId="25" fillId="0" borderId="0" xfId="13" applyNumberFormat="1" applyFont="1" applyFill="1" applyBorder="1" applyAlignment="1" applyProtection="1">
      <alignment horizontal="center" wrapText="1"/>
    </xf>
    <xf numFmtId="0" fontId="27" fillId="11" borderId="2" xfId="0" applyFont="1" applyFill="1" applyBorder="1" applyAlignment="1" applyProtection="1">
      <alignment horizontal="center" vertical="center" wrapText="1"/>
    </xf>
    <xf numFmtId="0" fontId="26" fillId="11" borderId="11" xfId="0" applyFont="1" applyFill="1" applyBorder="1" applyAlignment="1" applyProtection="1">
      <alignment horizontal="center" vertical="center"/>
    </xf>
    <xf numFmtId="0" fontId="26" fillId="11" borderId="12" xfId="13" applyNumberFormat="1" applyFont="1" applyFill="1" applyBorder="1" applyAlignment="1" applyProtection="1">
      <alignment horizontal="center" wrapText="1"/>
    </xf>
    <xf numFmtId="0" fontId="26" fillId="11" borderId="2" xfId="0" applyFont="1" applyFill="1" applyBorder="1" applyAlignment="1" applyProtection="1">
      <alignment horizontal="center" vertical="center"/>
    </xf>
    <xf numFmtId="37" fontId="26" fillId="11" borderId="12" xfId="0" applyNumberFormat="1" applyFont="1" applyFill="1" applyBorder="1" applyAlignment="1" applyProtection="1">
      <alignment horizontal="center" vertical="center"/>
    </xf>
    <xf numFmtId="49" fontId="32" fillId="11" borderId="12" xfId="0" applyNumberFormat="1" applyFont="1" applyFill="1" applyBorder="1" applyAlignment="1" applyProtection="1">
      <alignment horizontal="center" vertical="center" wrapText="1"/>
    </xf>
    <xf numFmtId="0" fontId="32" fillId="11" borderId="10" xfId="0" applyFont="1" applyFill="1" applyBorder="1" applyAlignment="1" applyProtection="1">
      <alignment horizontal="center" vertical="center" wrapText="1"/>
    </xf>
    <xf numFmtId="49" fontId="26" fillId="0" borderId="0" xfId="0" applyNumberFormat="1" applyFont="1" applyFill="1" applyBorder="1" applyAlignment="1" applyProtection="1">
      <alignment horizontal="left"/>
    </xf>
    <xf numFmtId="0" fontId="26" fillId="11" borderId="16" xfId="0" applyFont="1" applyFill="1" applyBorder="1" applyAlignment="1" applyProtection="1">
      <alignment horizontal="center" vertical="center"/>
    </xf>
    <xf numFmtId="0" fontId="26" fillId="11" borderId="12" xfId="0" applyFont="1" applyFill="1" applyBorder="1" applyAlignment="1" applyProtection="1">
      <alignment horizontal="center" vertical="center" wrapText="1"/>
    </xf>
    <xf numFmtId="0" fontId="26" fillId="11" borderId="8" xfId="0" applyNumberFormat="1" applyFont="1" applyFill="1" applyBorder="1" applyAlignment="1" applyProtection="1">
      <alignment horizontal="center" vertical="center" wrapText="1"/>
    </xf>
    <xf numFmtId="0" fontId="26" fillId="11" borderId="8" xfId="0" applyFont="1" applyFill="1" applyBorder="1" applyAlignment="1" applyProtection="1">
      <alignment horizontal="center" vertical="center" wrapText="1"/>
    </xf>
    <xf numFmtId="165" fontId="25" fillId="11" borderId="6" xfId="20" applyFont="1" applyFill="1" applyBorder="1" applyAlignment="1" applyProtection="1">
      <alignment horizontal="center" wrapText="1"/>
    </xf>
    <xf numFmtId="165" fontId="25" fillId="7" borderId="6" xfId="20" applyFont="1" applyFill="1" applyBorder="1" applyAlignment="1" applyProtection="1">
      <alignment horizontal="center" wrapText="1"/>
    </xf>
    <xf numFmtId="165" fontId="25" fillId="8" borderId="6" xfId="20" applyFont="1" applyFill="1" applyBorder="1" applyAlignment="1" applyProtection="1">
      <alignment horizontal="center" wrapText="1"/>
    </xf>
    <xf numFmtId="165" fontId="25" fillId="11" borderId="6" xfId="20" applyFont="1" applyFill="1" applyBorder="1" applyAlignment="1" applyProtection="1">
      <alignment horizontal="center" wrapText="1"/>
      <protection locked="0"/>
    </xf>
    <xf numFmtId="165" fontId="26" fillId="11" borderId="12" xfId="20" applyFont="1" applyFill="1" applyBorder="1" applyAlignment="1" applyProtection="1">
      <alignment horizontal="center"/>
    </xf>
    <xf numFmtId="165" fontId="25" fillId="11" borderId="12" xfId="20" applyFont="1" applyFill="1" applyBorder="1" applyAlignment="1" applyProtection="1">
      <alignment horizontal="center" wrapText="1"/>
    </xf>
    <xf numFmtId="37" fontId="27" fillId="11" borderId="2" xfId="0" applyNumberFormat="1" applyFont="1" applyFill="1" applyBorder="1" applyAlignment="1" applyProtection="1">
      <alignment horizontal="center" vertical="center"/>
    </xf>
    <xf numFmtId="37" fontId="26" fillId="11" borderId="12" xfId="0" applyNumberFormat="1" applyFont="1" applyFill="1" applyBorder="1" applyAlignment="1" applyProtection="1">
      <alignment horizontal="center" vertical="center" wrapText="1"/>
    </xf>
    <xf numFmtId="165" fontId="25" fillId="7" borderId="6" xfId="20" applyFont="1" applyFill="1" applyBorder="1" applyAlignment="1" applyProtection="1">
      <alignment horizontal="center" vertical="center"/>
    </xf>
    <xf numFmtId="165" fontId="25" fillId="8" borderId="6" xfId="20" applyFont="1" applyFill="1" applyBorder="1" applyAlignment="1" applyProtection="1">
      <alignment horizontal="center" vertical="center"/>
    </xf>
    <xf numFmtId="165" fontId="25" fillId="11" borderId="12" xfId="20" applyFont="1" applyFill="1" applyBorder="1" applyAlignment="1" applyProtection="1">
      <alignment horizontal="center" vertical="center"/>
    </xf>
    <xf numFmtId="165" fontId="25" fillId="11" borderId="12" xfId="20" applyFont="1" applyFill="1" applyBorder="1" applyAlignment="1" applyProtection="1">
      <alignment horizontal="center" vertical="center" wrapText="1"/>
    </xf>
    <xf numFmtId="165" fontId="25" fillId="11" borderId="12" xfId="20" applyFont="1" applyFill="1" applyBorder="1" applyAlignment="1" applyProtection="1">
      <alignment horizontal="center" vertical="top" wrapText="1"/>
      <protection locked="0"/>
    </xf>
    <xf numFmtId="165" fontId="25" fillId="11" borderId="11" xfId="20" applyNumberFormat="1" applyFont="1" applyFill="1" applyBorder="1" applyAlignment="1" applyProtection="1">
      <alignment horizontal="center" vertical="top" wrapText="1"/>
      <protection locked="0"/>
    </xf>
    <xf numFmtId="165" fontId="25" fillId="11" borderId="6" xfId="20" applyNumberFormat="1" applyFont="1" applyFill="1" applyBorder="1" applyAlignment="1" applyProtection="1">
      <alignment horizontal="center" vertical="top" wrapText="1"/>
      <protection locked="0"/>
    </xf>
    <xf numFmtId="165" fontId="25" fillId="11" borderId="8" xfId="20" applyNumberFormat="1" applyFont="1" applyFill="1" applyBorder="1" applyAlignment="1" applyProtection="1">
      <alignment horizontal="center" vertical="top" wrapText="1"/>
      <protection locked="0"/>
    </xf>
    <xf numFmtId="0" fontId="27" fillId="11" borderId="3" xfId="0" applyFont="1" applyFill="1" applyBorder="1" applyAlignment="1" applyProtection="1">
      <alignment horizontal="center" vertical="center" wrapText="1"/>
    </xf>
    <xf numFmtId="0" fontId="26" fillId="11" borderId="11" xfId="0" applyFont="1" applyFill="1" applyBorder="1" applyAlignment="1" applyProtection="1">
      <alignment horizontal="center" wrapText="1"/>
    </xf>
    <xf numFmtId="165" fontId="25" fillId="11" borderId="11" xfId="20" applyFont="1" applyFill="1" applyBorder="1" applyAlignment="1" applyProtection="1">
      <alignment horizontal="center" wrapText="1"/>
      <protection locked="0"/>
    </xf>
    <xf numFmtId="165" fontId="25" fillId="11" borderId="11" xfId="20" applyFont="1" applyFill="1" applyBorder="1" applyAlignment="1" applyProtection="1">
      <alignment horizontal="center" vertical="top" wrapText="1"/>
      <protection locked="0"/>
    </xf>
    <xf numFmtId="165" fontId="25" fillId="11" borderId="6" xfId="20" applyFont="1" applyFill="1" applyBorder="1" applyAlignment="1" applyProtection="1">
      <alignment horizontal="center" vertical="top" wrapText="1"/>
      <protection locked="0"/>
    </xf>
    <xf numFmtId="165" fontId="25" fillId="11" borderId="8" xfId="20" applyFont="1" applyFill="1" applyBorder="1" applyAlignment="1" applyProtection="1">
      <alignment horizontal="center" wrapText="1"/>
      <protection locked="0"/>
    </xf>
    <xf numFmtId="165" fontId="25" fillId="11" borderId="8" xfId="20" applyFont="1" applyFill="1" applyBorder="1" applyAlignment="1" applyProtection="1">
      <alignment horizontal="center" vertical="top" wrapText="1"/>
      <protection locked="0"/>
    </xf>
    <xf numFmtId="0" fontId="19" fillId="0" borderId="12" xfId="0" applyNumberFormat="1" applyFont="1" applyFill="1" applyBorder="1" applyAlignment="1" applyProtection="1">
      <alignment horizontal="center" vertical="top"/>
    </xf>
    <xf numFmtId="0" fontId="27" fillId="11" borderId="5" xfId="0" applyFont="1" applyFill="1" applyBorder="1" applyAlignment="1" applyProtection="1">
      <alignment horizontal="center" vertical="center"/>
    </xf>
    <xf numFmtId="0" fontId="26" fillId="11" borderId="9" xfId="0" applyFont="1" applyFill="1" applyBorder="1" applyAlignment="1" applyProtection="1">
      <alignment horizontal="center" vertical="center"/>
    </xf>
    <xf numFmtId="0" fontId="26" fillId="11" borderId="8" xfId="0" applyFont="1" applyFill="1" applyBorder="1" applyAlignment="1" applyProtection="1">
      <alignment horizontal="center" vertical="center"/>
    </xf>
    <xf numFmtId="165" fontId="25" fillId="0" borderId="6" xfId="20" applyFont="1" applyFill="1" applyBorder="1" applyAlignment="1" applyProtection="1">
      <alignment horizontal="center" wrapText="1"/>
    </xf>
    <xf numFmtId="165" fontId="25" fillId="8" borderId="6" xfId="20" applyFont="1" applyFill="1" applyBorder="1" applyAlignment="1" applyProtection="1">
      <alignment horizontal="center" wrapText="1"/>
      <protection locked="0"/>
    </xf>
    <xf numFmtId="165" fontId="25" fillId="0" borderId="12" xfId="20" applyFont="1" applyFill="1" applyBorder="1" applyAlignment="1" applyProtection="1">
      <alignment horizontal="center" vertical="center" wrapText="1"/>
    </xf>
    <xf numFmtId="37" fontId="27" fillId="11" borderId="3" xfId="0" applyNumberFormat="1" applyFont="1" applyFill="1" applyBorder="1" applyAlignment="1" applyProtection="1">
      <alignment horizontal="center" vertical="center"/>
    </xf>
    <xf numFmtId="37" fontId="26" fillId="11" borderId="2" xfId="0" applyNumberFormat="1" applyFont="1" applyFill="1" applyBorder="1" applyAlignment="1" applyProtection="1">
      <alignment horizontal="center" vertical="center" wrapText="1"/>
    </xf>
    <xf numFmtId="165" fontId="25" fillId="0" borderId="11" xfId="20" applyFont="1" applyFill="1" applyBorder="1" applyAlignment="1" applyProtection="1">
      <alignment horizontal="center"/>
    </xf>
    <xf numFmtId="165" fontId="25" fillId="0" borderId="6" xfId="20" applyFont="1" applyFill="1" applyBorder="1" applyAlignment="1" applyProtection="1">
      <alignment horizontal="center"/>
    </xf>
    <xf numFmtId="165" fontId="25" fillId="11" borderId="8" xfId="20" applyNumberFormat="1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horizontal="left" vertical="center" wrapText="1"/>
      <protection locked="0"/>
    </xf>
    <xf numFmtId="165" fontId="25" fillId="11" borderId="11" xfId="20" applyNumberFormat="1" applyFont="1" applyFill="1" applyBorder="1" applyAlignment="1" applyProtection="1">
      <alignment horizontal="center"/>
      <protection locked="0"/>
    </xf>
    <xf numFmtId="0" fontId="25" fillId="11" borderId="3" xfId="0" applyFont="1" applyFill="1" applyBorder="1" applyAlignment="1" applyProtection="1">
      <alignment horizontal="center" vertical="center" wrapText="1"/>
    </xf>
    <xf numFmtId="0" fontId="34" fillId="11" borderId="11" xfId="0" applyFont="1" applyFill="1" applyBorder="1" applyAlignment="1" applyProtection="1">
      <alignment horizontal="center" wrapText="1"/>
      <protection locked="0"/>
    </xf>
    <xf numFmtId="49" fontId="25" fillId="11" borderId="13" xfId="0" applyNumberFormat="1" applyFont="1" applyFill="1" applyBorder="1" applyAlignment="1" applyProtection="1">
      <alignment horizontal="center" wrapText="1"/>
      <protection locked="0"/>
    </xf>
    <xf numFmtId="49" fontId="25" fillId="11" borderId="11" xfId="0" applyNumberFormat="1" applyFont="1" applyFill="1" applyBorder="1" applyAlignment="1" applyProtection="1">
      <alignment horizontal="center" wrapText="1"/>
      <protection locked="0"/>
    </xf>
    <xf numFmtId="0" fontId="25" fillId="11" borderId="8" xfId="0" applyFont="1" applyFill="1" applyBorder="1" applyAlignment="1" applyProtection="1">
      <alignment horizontal="center" vertical="center" wrapText="1"/>
    </xf>
    <xf numFmtId="49" fontId="25" fillId="11" borderId="5" xfId="0" applyNumberFormat="1" applyFont="1" applyFill="1" applyBorder="1" applyAlignment="1" applyProtection="1">
      <alignment horizontal="center" vertical="center" wrapText="1"/>
    </xf>
    <xf numFmtId="49" fontId="25" fillId="11" borderId="8" xfId="0" applyNumberFormat="1" applyFont="1" applyFill="1" applyBorder="1" applyAlignment="1" applyProtection="1">
      <alignment horizontal="center" vertical="center" wrapText="1"/>
    </xf>
    <xf numFmtId="165" fontId="25" fillId="0" borderId="12" xfId="0" applyNumberFormat="1" applyFont="1" applyFill="1" applyBorder="1" applyAlignment="1" applyProtection="1">
      <alignment horizontal="center"/>
    </xf>
    <xf numFmtId="0" fontId="27" fillId="11" borderId="3" xfId="0" applyFont="1" applyFill="1" applyBorder="1" applyAlignment="1" applyProtection="1">
      <alignment horizontal="center" vertical="center"/>
    </xf>
    <xf numFmtId="0" fontId="25" fillId="11" borderId="12" xfId="0" applyFont="1" applyFill="1" applyBorder="1" applyAlignment="1" applyProtection="1">
      <alignment horizontal="center" vertical="center" wrapText="1"/>
    </xf>
    <xf numFmtId="0" fontId="25" fillId="11" borderId="12" xfId="0" applyNumberFormat="1" applyFont="1" applyFill="1" applyBorder="1" applyAlignment="1" applyProtection="1">
      <alignment horizontal="center"/>
      <protection locked="0"/>
    </xf>
    <xf numFmtId="0" fontId="15" fillId="11" borderId="14" xfId="0" applyFont="1" applyFill="1" applyBorder="1" applyAlignment="1" applyProtection="1">
      <alignment horizontal="left" vertical="center" wrapText="1"/>
      <protection locked="0"/>
    </xf>
    <xf numFmtId="0" fontId="31" fillId="0" borderId="3" xfId="0" applyNumberFormat="1" applyFont="1" applyFill="1" applyBorder="1" applyAlignment="1" applyProtection="1">
      <alignment horizontal="center"/>
    </xf>
    <xf numFmtId="0" fontId="25" fillId="11" borderId="3" xfId="0" applyFont="1" applyFill="1" applyBorder="1" applyAlignment="1" applyProtection="1">
      <alignment horizontal="center" vertical="center"/>
    </xf>
    <xf numFmtId="0" fontId="26" fillId="11" borderId="13" xfId="0" applyFont="1" applyFill="1" applyBorder="1" applyAlignment="1" applyProtection="1">
      <alignment horizontal="center" vertical="center"/>
    </xf>
    <xf numFmtId="0" fontId="26" fillId="11" borderId="5" xfId="0" applyFont="1" applyFill="1" applyBorder="1" applyAlignment="1" applyProtection="1">
      <alignment horizontal="center"/>
    </xf>
    <xf numFmtId="165" fontId="25" fillId="0" borderId="6" xfId="20" applyFont="1" applyFill="1" applyBorder="1" applyAlignment="1" applyProtection="1">
      <alignment horizontal="center" vertical="center"/>
    </xf>
    <xf numFmtId="165" fontId="25" fillId="0" borderId="6" xfId="20" applyNumberFormat="1" applyFont="1" applyFill="1" applyBorder="1" applyAlignment="1" applyProtection="1">
      <alignment horizontal="center" vertical="center"/>
      <protection locked="0"/>
    </xf>
    <xf numFmtId="4" fontId="25" fillId="11" borderId="6" xfId="20" applyNumberFormat="1" applyFont="1" applyFill="1" applyBorder="1" applyAlignment="1" applyProtection="1">
      <alignment horizontal="right"/>
      <protection locked="0"/>
    </xf>
    <xf numFmtId="165" fontId="25" fillId="11" borderId="6" xfId="20" applyNumberFormat="1" applyFont="1" applyFill="1" applyBorder="1" applyAlignment="1" applyProtection="1">
      <alignment horizontal="center"/>
      <protection locked="0"/>
    </xf>
    <xf numFmtId="165" fontId="25" fillId="0" borderId="8" xfId="20" applyFont="1" applyFill="1" applyBorder="1" applyAlignment="1" applyProtection="1">
      <alignment horizontal="center"/>
    </xf>
    <xf numFmtId="0" fontId="32" fillId="0" borderId="2" xfId="0" applyNumberFormat="1" applyFont="1" applyFill="1" applyBorder="1" applyAlignment="1" applyProtection="1">
      <alignment horizontal="left" vertical="center"/>
    </xf>
    <xf numFmtId="165" fontId="25" fillId="11" borderId="12" xfId="20" applyNumberFormat="1" applyFont="1" applyFill="1" applyBorder="1" applyAlignment="1" applyProtection="1">
      <alignment horizontal="center" vertical="center"/>
      <protection locked="0"/>
    </xf>
    <xf numFmtId="0" fontId="15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27" fillId="11" borderId="2" xfId="0" applyNumberFormat="1" applyFont="1" applyFill="1" applyBorder="1" applyAlignment="1" applyProtection="1">
      <alignment horizontal="center" vertical="center"/>
    </xf>
    <xf numFmtId="0" fontId="26" fillId="11" borderId="3" xfId="0" applyFont="1" applyFill="1" applyBorder="1" applyAlignment="1" applyProtection="1">
      <alignment horizontal="center" vertical="center" wrapText="1"/>
    </xf>
    <xf numFmtId="3" fontId="27" fillId="11" borderId="12" xfId="0" applyNumberFormat="1" applyFont="1" applyFill="1" applyBorder="1" applyAlignment="1" applyProtection="1">
      <alignment horizontal="center" vertical="center"/>
    </xf>
    <xf numFmtId="0" fontId="26" fillId="11" borderId="11" xfId="13" applyFont="1" applyFill="1" applyBorder="1" applyAlignment="1" applyProtection="1">
      <alignment horizontal="center" vertical="center"/>
    </xf>
    <xf numFmtId="0" fontId="25" fillId="0" borderId="14" xfId="0" applyNumberFormat="1" applyFont="1" applyFill="1" applyBorder="1" applyAlignment="1" applyProtection="1">
      <alignment horizontal="left" vertical="center"/>
      <protection locked="0"/>
    </xf>
    <xf numFmtId="0" fontId="19" fillId="0" borderId="0" xfId="13" applyFont="1" applyFill="1" applyBorder="1" applyAlignment="1" applyProtection="1">
      <alignment horizontal="left"/>
    </xf>
    <xf numFmtId="0" fontId="25" fillId="0" borderId="0" xfId="13" applyFont="1" applyFill="1" applyBorder="1" applyAlignment="1" applyProtection="1">
      <alignment horizontal="left" vertical="top" wrapText="1"/>
    </xf>
    <xf numFmtId="0" fontId="25" fillId="0" borderId="0" xfId="13" applyFont="1" applyFill="1" applyBorder="1" applyAlignment="1" applyProtection="1">
      <alignment horizontal="left"/>
    </xf>
    <xf numFmtId="0" fontId="26" fillId="0" borderId="0" xfId="13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 applyProtection="1">
      <alignment horizontal="left"/>
    </xf>
    <xf numFmtId="10" fontId="12" fillId="0" borderId="0" xfId="16" applyNumberFormat="1" applyFont="1" applyFill="1" applyBorder="1" applyAlignment="1" applyProtection="1">
      <alignment horizontal="center" vertical="center" wrapText="1"/>
    </xf>
    <xf numFmtId="0" fontId="27" fillId="11" borderId="3" xfId="13" applyFont="1" applyFill="1" applyBorder="1" applyAlignment="1" applyProtection="1">
      <alignment horizontal="center" vertical="center"/>
    </xf>
    <xf numFmtId="0" fontId="25" fillId="11" borderId="12" xfId="13" applyFont="1" applyFill="1" applyBorder="1" applyAlignment="1" applyProtection="1">
      <alignment horizontal="center" vertical="center"/>
    </xf>
    <xf numFmtId="0" fontId="25" fillId="11" borderId="11" xfId="13" applyFont="1" applyFill="1" applyBorder="1" applyAlignment="1" applyProtection="1">
      <alignment horizontal="center" vertical="center"/>
    </xf>
    <xf numFmtId="0" fontId="25" fillId="11" borderId="16" xfId="13" applyFont="1" applyFill="1" applyBorder="1" applyAlignment="1" applyProtection="1">
      <alignment horizontal="center"/>
    </xf>
    <xf numFmtId="0" fontId="25" fillId="11" borderId="11" xfId="13" applyFont="1" applyFill="1" applyBorder="1" applyAlignment="1" applyProtection="1">
      <alignment horizontal="center"/>
    </xf>
    <xf numFmtId="0" fontId="25" fillId="11" borderId="8" xfId="13" applyFont="1" applyFill="1" applyBorder="1" applyAlignment="1" applyProtection="1">
      <alignment horizontal="center"/>
    </xf>
    <xf numFmtId="165" fontId="25" fillId="0" borderId="6" xfId="13" applyNumberFormat="1" applyFont="1" applyFill="1" applyBorder="1" applyAlignment="1" applyProtection="1">
      <alignment horizontal="center"/>
    </xf>
    <xf numFmtId="165" fontId="25" fillId="0" borderId="12" xfId="13" applyNumberFormat="1" applyFont="1" applyFill="1" applyBorder="1" applyAlignment="1" applyProtection="1">
      <alignment horizontal="center"/>
    </xf>
    <xf numFmtId="0" fontId="25" fillId="11" borderId="6" xfId="13" applyFont="1" applyFill="1" applyBorder="1" applyAlignment="1" applyProtection="1">
      <alignment horizontal="center"/>
    </xf>
    <xf numFmtId="0" fontId="25" fillId="0" borderId="2" xfId="13" applyFont="1" applyFill="1" applyBorder="1" applyAlignment="1" applyProtection="1">
      <alignment horizontal="left" vertical="top" wrapText="1"/>
    </xf>
    <xf numFmtId="165" fontId="25" fillId="0" borderId="12" xfId="20" applyFont="1" applyFill="1" applyBorder="1" applyAlignment="1" applyProtection="1">
      <alignment horizontal="center" vertical="top" wrapText="1"/>
    </xf>
    <xf numFmtId="0" fontId="26" fillId="3" borderId="16" xfId="13" applyFont="1" applyFill="1" applyBorder="1" applyAlignment="1" applyProtection="1">
      <alignment horizontal="center"/>
    </xf>
    <xf numFmtId="0" fontId="25" fillId="0" borderId="15" xfId="13" applyFont="1" applyFill="1" applyBorder="1" applyAlignment="1" applyProtection="1">
      <alignment horizontal="left" vertical="top" wrapText="1"/>
    </xf>
    <xf numFmtId="0" fontId="25" fillId="11" borderId="2" xfId="13" applyFont="1" applyFill="1" applyBorder="1" applyAlignment="1" applyProtection="1">
      <alignment horizontal="center" vertical="center"/>
    </xf>
    <xf numFmtId="0" fontId="25" fillId="11" borderId="11" xfId="13" applyFont="1" applyFill="1" applyBorder="1" applyAlignment="1" applyProtection="1">
      <alignment horizontal="center" vertical="center" wrapText="1"/>
    </xf>
    <xf numFmtId="0" fontId="25" fillId="11" borderId="16" xfId="13" applyFont="1" applyFill="1" applyBorder="1" applyAlignment="1" applyProtection="1">
      <alignment horizontal="center" vertical="center"/>
    </xf>
    <xf numFmtId="0" fontId="25" fillId="11" borderId="10" xfId="14" applyFont="1" applyFill="1" applyBorder="1" applyAlignment="1" applyProtection="1">
      <alignment horizontal="center" vertical="center" wrapText="1"/>
    </xf>
    <xf numFmtId="0" fontId="25" fillId="11" borderId="3" xfId="13" applyFont="1" applyFill="1" applyBorder="1" applyAlignment="1" applyProtection="1">
      <alignment horizontal="center" vertical="center" wrapText="1"/>
    </xf>
    <xf numFmtId="0" fontId="25" fillId="11" borderId="16" xfId="13" applyFont="1" applyFill="1" applyBorder="1" applyAlignment="1" applyProtection="1">
      <alignment horizontal="center" vertical="center" wrapText="1"/>
    </xf>
    <xf numFmtId="0" fontId="25" fillId="0" borderId="14" xfId="13" applyFont="1" applyBorder="1" applyAlignment="1" applyProtection="1">
      <alignment horizontal="left" vertical="top" wrapText="1"/>
    </xf>
    <xf numFmtId="165" fontId="25" fillId="0" borderId="10" xfId="20" applyFont="1" applyFill="1" applyBorder="1" applyAlignment="1" applyProtection="1">
      <alignment horizontal="center" vertical="top" wrapText="1"/>
    </xf>
    <xf numFmtId="165" fontId="25" fillId="11" borderId="7" xfId="20" applyFont="1" applyFill="1" applyBorder="1" applyAlignment="1" applyProtection="1">
      <alignment horizontal="center" vertical="top" wrapText="1"/>
      <protection locked="0"/>
    </xf>
    <xf numFmtId="0" fontId="25" fillId="0" borderId="0" xfId="13" applyFont="1" applyBorder="1" applyAlignment="1" applyProtection="1">
      <alignment horizontal="left" vertical="top" wrapText="1"/>
    </xf>
    <xf numFmtId="165" fontId="25" fillId="0" borderId="7" xfId="20" applyFont="1" applyFill="1" applyBorder="1" applyAlignment="1" applyProtection="1">
      <alignment horizontal="center" vertical="top" wrapText="1"/>
    </xf>
    <xf numFmtId="165" fontId="25" fillId="0" borderId="16" xfId="13" applyNumberFormat="1" applyFont="1" applyBorder="1" applyAlignment="1" applyProtection="1">
      <alignment horizontal="center" vertical="top" wrapText="1"/>
    </xf>
    <xf numFmtId="0" fontId="25" fillId="11" borderId="2" xfId="13" applyFont="1" applyFill="1" applyBorder="1" applyAlignment="1" applyProtection="1">
      <alignment horizontal="center" vertical="center" wrapText="1"/>
    </xf>
    <xf numFmtId="165" fontId="25" fillId="0" borderId="10" xfId="20" applyFont="1" applyFill="1" applyBorder="1" applyAlignment="1" applyProtection="1">
      <alignment horizontal="center"/>
    </xf>
    <xf numFmtId="10" fontId="25" fillId="0" borderId="7" xfId="16" applyNumberFormat="1" applyFont="1" applyFill="1" applyBorder="1" applyAlignment="1" applyProtection="1">
      <alignment horizontal="center"/>
    </xf>
    <xf numFmtId="0" fontId="25" fillId="0" borderId="5" xfId="13" applyFont="1" applyFill="1" applyBorder="1" applyAlignment="1" applyProtection="1">
      <alignment horizontal="left" vertical="top" wrapText="1"/>
    </xf>
    <xf numFmtId="10" fontId="25" fillId="0" borderId="9" xfId="13" applyNumberFormat="1" applyFont="1" applyFill="1" applyBorder="1" applyAlignment="1" applyProtection="1">
      <alignment horizontal="center"/>
    </xf>
    <xf numFmtId="0" fontId="25" fillId="0" borderId="4" xfId="13" applyFont="1" applyBorder="1" applyAlignment="1" applyProtection="1">
      <alignment horizontal="left" vertical="center" wrapText="1"/>
      <protection locked="0"/>
    </xf>
    <xf numFmtId="165" fontId="25" fillId="11" borderId="10" xfId="20" applyFont="1" applyFill="1" applyBorder="1" applyAlignment="1" applyProtection="1">
      <alignment horizontal="center"/>
      <protection locked="0"/>
    </xf>
    <xf numFmtId="0" fontId="25" fillId="0" borderId="5" xfId="13" applyFont="1" applyBorder="1" applyAlignment="1" applyProtection="1">
      <alignment horizontal="left" vertical="center" wrapText="1"/>
      <protection locked="0"/>
    </xf>
    <xf numFmtId="165" fontId="25" fillId="11" borderId="9" xfId="20" applyFont="1" applyFill="1" applyBorder="1" applyAlignment="1" applyProtection="1">
      <alignment horizontal="center"/>
      <protection locked="0"/>
    </xf>
    <xf numFmtId="0" fontId="27" fillId="11" borderId="15" xfId="13" applyFont="1" applyFill="1" applyBorder="1" applyAlignment="1" applyProtection="1">
      <alignment horizontal="center" vertical="center"/>
    </xf>
    <xf numFmtId="0" fontId="25" fillId="11" borderId="12" xfId="13" applyFont="1" applyFill="1" applyBorder="1" applyAlignment="1" applyProtection="1">
      <alignment horizontal="center" vertical="center" wrapText="1"/>
    </xf>
    <xf numFmtId="165" fontId="25" fillId="0" borderId="10" xfId="13" applyNumberFormat="1" applyFont="1" applyFill="1" applyBorder="1" applyAlignment="1" applyProtection="1">
      <alignment horizontal="center" vertical="center"/>
    </xf>
    <xf numFmtId="165" fontId="25" fillId="11" borderId="7" xfId="20" applyFont="1" applyFill="1" applyBorder="1" applyAlignment="1" applyProtection="1">
      <alignment horizontal="center" vertical="center"/>
      <protection locked="0"/>
    </xf>
    <xf numFmtId="0" fontId="25" fillId="0" borderId="0" xfId="13" applyFont="1" applyBorder="1" applyAlignment="1" applyProtection="1">
      <alignment horizontal="left" vertical="center" wrapText="1"/>
    </xf>
    <xf numFmtId="165" fontId="25" fillId="0" borderId="7" xfId="20" applyFont="1" applyFill="1" applyBorder="1" applyAlignment="1" applyProtection="1">
      <alignment horizontal="center" vertical="center"/>
    </xf>
    <xf numFmtId="0" fontId="25" fillId="0" borderId="15" xfId="13" applyFont="1" applyBorder="1" applyAlignment="1" applyProtection="1">
      <alignment horizontal="left" vertical="center" wrapText="1"/>
    </xf>
    <xf numFmtId="0" fontId="25" fillId="0" borderId="2" xfId="13" applyFont="1" applyBorder="1" applyAlignment="1" applyProtection="1">
      <alignment horizontal="left" vertical="top" wrapText="1"/>
    </xf>
    <xf numFmtId="165" fontId="25" fillId="0" borderId="16" xfId="13" applyNumberFormat="1" applyFont="1" applyFill="1" applyBorder="1" applyAlignment="1" applyProtection="1">
      <alignment horizontal="center"/>
    </xf>
    <xf numFmtId="0" fontId="25" fillId="0" borderId="2" xfId="13" applyFont="1" applyBorder="1" applyAlignment="1" applyProtection="1">
      <alignment horizontal="left" vertical="center" wrapText="1"/>
    </xf>
    <xf numFmtId="10" fontId="25" fillId="0" borderId="16" xfId="16" applyNumberFormat="1" applyFont="1" applyFill="1" applyBorder="1" applyAlignment="1" applyProtection="1">
      <alignment horizontal="center" vertical="center" wrapText="1"/>
    </xf>
    <xf numFmtId="0" fontId="27" fillId="11" borderId="14" xfId="13" applyFont="1" applyFill="1" applyBorder="1" applyAlignment="1" applyProtection="1">
      <alignment horizontal="center" vertical="center"/>
    </xf>
    <xf numFmtId="0" fontId="25" fillId="11" borderId="16" xfId="13" applyFont="1" applyFill="1" applyBorder="1" applyAlignment="1" applyProtection="1">
      <alignment horizontal="center" vertical="center"/>
      <protection locked="0"/>
    </xf>
    <xf numFmtId="0" fontId="25" fillId="0" borderId="13" xfId="13" applyFont="1" applyFill="1" applyBorder="1" applyAlignment="1" applyProtection="1">
      <alignment horizontal="left" vertical="center"/>
    </xf>
    <xf numFmtId="0" fontId="25" fillId="0" borderId="4" xfId="13" applyFont="1" applyFill="1" applyBorder="1" applyAlignment="1" applyProtection="1">
      <alignment horizontal="left" vertical="center"/>
    </xf>
    <xf numFmtId="165" fontId="25" fillId="11" borderId="7" xfId="20" applyFont="1" applyFill="1" applyBorder="1" applyAlignment="1" applyProtection="1">
      <alignment horizontal="center"/>
      <protection locked="0"/>
    </xf>
    <xf numFmtId="0" fontId="25" fillId="0" borderId="5" xfId="13" applyFont="1" applyFill="1" applyBorder="1" applyAlignment="1" applyProtection="1">
      <alignment horizontal="left" vertical="center"/>
    </xf>
    <xf numFmtId="0" fontId="25" fillId="11" borderId="12" xfId="13" applyNumberFormat="1" applyFont="1" applyFill="1" applyBorder="1" applyAlignment="1" applyProtection="1">
      <alignment horizontal="center" vertical="center"/>
    </xf>
    <xf numFmtId="0" fontId="25" fillId="0" borderId="11" xfId="13" applyFont="1" applyBorder="1" applyAlignment="1" applyProtection="1">
      <alignment horizontal="left" vertical="top" wrapText="1"/>
      <protection locked="0"/>
    </xf>
    <xf numFmtId="0" fontId="25" fillId="11" borderId="11" xfId="13" applyFont="1" applyFill="1" applyBorder="1" applyAlignment="1" applyProtection="1">
      <alignment horizontal="center" vertical="top" wrapText="1"/>
      <protection locked="0"/>
    </xf>
    <xf numFmtId="0" fontId="25" fillId="11" borderId="10" xfId="13" applyFont="1" applyFill="1" applyBorder="1" applyAlignment="1" applyProtection="1">
      <alignment horizontal="center" vertical="top" wrapText="1"/>
      <protection locked="0"/>
    </xf>
    <xf numFmtId="0" fontId="25" fillId="0" borderId="6" xfId="13" applyFont="1" applyBorder="1" applyAlignment="1" applyProtection="1">
      <alignment horizontal="left" vertical="top" wrapText="1"/>
    </xf>
    <xf numFmtId="0" fontId="25" fillId="11" borderId="6" xfId="13" applyFont="1" applyFill="1" applyBorder="1" applyAlignment="1" applyProtection="1">
      <alignment horizontal="center" vertical="top" wrapText="1"/>
      <protection locked="0"/>
    </xf>
    <xf numFmtId="0" fontId="25" fillId="11" borderId="7" xfId="13" applyFont="1" applyFill="1" applyBorder="1" applyAlignment="1" applyProtection="1">
      <alignment horizontal="center" vertical="top" wrapText="1"/>
      <protection locked="0"/>
    </xf>
    <xf numFmtId="165" fontId="25" fillId="0" borderId="4" xfId="20" applyFont="1" applyFill="1" applyBorder="1" applyAlignment="1" applyProtection="1">
      <alignment horizontal="center" vertical="top" wrapText="1"/>
    </xf>
    <xf numFmtId="165" fontId="25" fillId="0" borderId="0" xfId="20" applyFont="1" applyFill="1" applyBorder="1" applyAlignment="1" applyProtection="1">
      <alignment horizontal="center" vertical="top" wrapText="1"/>
    </xf>
    <xf numFmtId="0" fontId="25" fillId="11" borderId="6" xfId="13" applyFont="1" applyFill="1" applyBorder="1" applyAlignment="1" applyProtection="1">
      <alignment horizontal="center"/>
      <protection locked="0"/>
    </xf>
    <xf numFmtId="0" fontId="25" fillId="11" borderId="7" xfId="13" applyFont="1" applyFill="1" applyBorder="1" applyAlignment="1" applyProtection="1">
      <alignment horizontal="center"/>
      <protection locked="0"/>
    </xf>
    <xf numFmtId="0" fontId="25" fillId="0" borderId="6" xfId="13" applyNumberFormat="1" applyFont="1" applyBorder="1" applyAlignment="1" applyProtection="1">
      <alignment horizontal="left" vertical="top" wrapText="1"/>
    </xf>
    <xf numFmtId="0" fontId="25" fillId="11" borderId="4" xfId="13" applyFont="1" applyFill="1" applyBorder="1" applyAlignment="1" applyProtection="1">
      <alignment horizontal="center" vertical="top" wrapText="1"/>
      <protection locked="0"/>
    </xf>
    <xf numFmtId="0" fontId="25" fillId="0" borderId="8" xfId="13" applyNumberFormat="1" applyFont="1" applyBorder="1" applyAlignment="1" applyProtection="1">
      <alignment horizontal="left" vertical="top" wrapText="1"/>
    </xf>
    <xf numFmtId="165" fontId="25" fillId="0" borderId="5" xfId="20" applyFont="1" applyFill="1" applyBorder="1" applyAlignment="1" applyProtection="1">
      <alignment horizontal="center" vertical="top" wrapText="1"/>
    </xf>
    <xf numFmtId="165" fontId="25" fillId="0" borderId="15" xfId="20" applyFont="1" applyFill="1" applyBorder="1" applyAlignment="1" applyProtection="1">
      <alignment horizontal="center" vertical="top" wrapText="1"/>
    </xf>
    <xf numFmtId="0" fontId="42" fillId="0" borderId="0" xfId="0" applyNumberFormat="1" applyFont="1" applyFill="1" applyBorder="1" applyAlignment="1" applyProtection="1">
      <alignment horizontal="left" vertical="center" wrapText="1"/>
    </xf>
    <xf numFmtId="0" fontId="25" fillId="0" borderId="0" xfId="13" applyNumberFormat="1" applyFont="1" applyFill="1" applyBorder="1" applyAlignment="1" applyProtection="1">
      <alignment horizontal="left"/>
      <protection locked="0"/>
    </xf>
    <xf numFmtId="0" fontId="42" fillId="0" borderId="0" xfId="13" applyNumberFormat="1" applyFont="1" applyFill="1" applyBorder="1" applyAlignment="1" applyProtection="1">
      <alignment horizontal="left"/>
    </xf>
    <xf numFmtId="0" fontId="42" fillId="0" borderId="0" xfId="13" applyNumberFormat="1" applyFont="1" applyFill="1" applyBorder="1" applyAlignment="1" applyProtection="1">
      <alignment horizontal="left" wrapText="1"/>
    </xf>
    <xf numFmtId="0" fontId="19" fillId="0" borderId="0" xfId="13" applyFont="1" applyFill="1" applyBorder="1" applyAlignment="1" applyProtection="1">
      <alignment vertical="top" wrapText="1"/>
    </xf>
    <xf numFmtId="0" fontId="25" fillId="0" borderId="0" xfId="13" applyNumberFormat="1" applyFont="1" applyFill="1" applyBorder="1" applyAlignment="1" applyProtection="1"/>
    <xf numFmtId="49" fontId="25" fillId="0" borderId="0" xfId="13" applyNumberFormat="1" applyFont="1" applyFill="1" applyBorder="1" applyAlignment="1" applyProtection="1"/>
    <xf numFmtId="0" fontId="26" fillId="0" borderId="0" xfId="13" applyFont="1" applyFill="1" applyBorder="1" applyAlignment="1" applyProtection="1"/>
    <xf numFmtId="0" fontId="25" fillId="0" borderId="0" xfId="13" applyFont="1" applyFill="1" applyBorder="1" applyAlignment="1" applyProtection="1"/>
    <xf numFmtId="0" fontId="47" fillId="0" borderId="0" xfId="13" applyNumberFormat="1" applyFont="1" applyFill="1" applyBorder="1" applyAlignment="1" applyProtection="1">
      <alignment horizontal="center"/>
    </xf>
    <xf numFmtId="0" fontId="26" fillId="11" borderId="15" xfId="13" applyFont="1" applyFill="1" applyBorder="1" applyAlignment="1" applyProtection="1">
      <alignment horizontal="center" vertical="center"/>
    </xf>
    <xf numFmtId="0" fontId="48" fillId="0" borderId="0" xfId="14" applyFont="1" applyFill="1" applyBorder="1" applyAlignment="1" applyProtection="1">
      <alignment horizontal="center"/>
    </xf>
    <xf numFmtId="0" fontId="25" fillId="11" borderId="10" xfId="14" applyFont="1" applyFill="1" applyBorder="1" applyAlignment="1" applyProtection="1">
      <alignment horizontal="center" wrapText="1"/>
    </xf>
    <xf numFmtId="0" fontId="48" fillId="0" borderId="0" xfId="14" applyFont="1" applyFill="1" applyBorder="1" applyAlignment="1" applyProtection="1">
      <alignment horizontal="center" vertical="center"/>
    </xf>
    <xf numFmtId="0" fontId="25" fillId="0" borderId="12" xfId="13" applyFont="1" applyFill="1" applyBorder="1" applyAlignment="1" applyProtection="1">
      <alignment horizontal="center" vertical="center"/>
    </xf>
    <xf numFmtId="0" fontId="25" fillId="0" borderId="16" xfId="13" applyFont="1" applyFill="1" applyBorder="1" applyAlignment="1" applyProtection="1">
      <alignment horizontal="center" vertical="center"/>
    </xf>
    <xf numFmtId="0" fontId="25" fillId="0" borderId="4" xfId="13" applyFont="1" applyFill="1" applyBorder="1" applyAlignment="1" applyProtection="1">
      <alignment horizontal="left" wrapText="1"/>
    </xf>
    <xf numFmtId="165" fontId="0" fillId="11" borderId="10" xfId="20" applyFont="1" applyFill="1" applyBorder="1" applyAlignment="1" applyProtection="1">
      <alignment horizontal="center"/>
      <protection locked="0"/>
    </xf>
    <xf numFmtId="165" fontId="0" fillId="11" borderId="7" xfId="20" applyFont="1" applyFill="1" applyBorder="1" applyAlignment="1" applyProtection="1">
      <alignment horizontal="center"/>
      <protection locked="0"/>
    </xf>
    <xf numFmtId="0" fontId="49" fillId="0" borderId="0" xfId="0" applyFont="1" applyFill="1" applyBorder="1" applyAlignment="1" applyProtection="1">
      <alignment horizontal="left" vertical="center" wrapText="1"/>
    </xf>
    <xf numFmtId="0" fontId="25" fillId="0" borderId="15" xfId="13" applyFont="1" applyFill="1" applyBorder="1" applyAlignment="1" applyProtection="1">
      <alignment horizontal="left" wrapText="1"/>
    </xf>
    <xf numFmtId="165" fontId="0" fillId="11" borderId="9" xfId="20" applyFont="1" applyFill="1" applyBorder="1" applyAlignment="1" applyProtection="1">
      <alignment horizontal="center"/>
      <protection locked="0"/>
    </xf>
    <xf numFmtId="0" fontId="25" fillId="0" borderId="2" xfId="13" applyFont="1" applyFill="1" applyBorder="1" applyAlignment="1" applyProtection="1">
      <alignment horizontal="left" wrapText="1"/>
    </xf>
    <xf numFmtId="165" fontId="0" fillId="0" borderId="16" xfId="20" applyFont="1" applyFill="1" applyBorder="1" applyAlignment="1" applyProtection="1">
      <alignment horizontal="center"/>
    </xf>
    <xf numFmtId="0" fontId="19" fillId="0" borderId="0" xfId="13" applyFont="1" applyBorder="1" applyAlignment="1" applyProtection="1">
      <alignment horizontal="left" vertical="top" wrapText="1"/>
    </xf>
    <xf numFmtId="0" fontId="25" fillId="0" borderId="0" xfId="13" applyFont="1" applyBorder="1" applyAlignment="1" applyProtection="1">
      <alignment horizontal="right" vertical="top" wrapText="1"/>
    </xf>
    <xf numFmtId="0" fontId="26" fillId="0" borderId="0" xfId="13" applyFont="1" applyFill="1" applyBorder="1" applyAlignment="1" applyProtection="1">
      <alignment horizontal="left" vertical="top" wrapText="1"/>
    </xf>
    <xf numFmtId="0" fontId="27" fillId="11" borderId="12" xfId="13" applyFont="1" applyFill="1" applyBorder="1" applyAlignment="1" applyProtection="1">
      <alignment horizontal="center" vertical="center" wrapText="1"/>
    </xf>
    <xf numFmtId="0" fontId="26" fillId="11" borderId="11" xfId="13" applyFont="1" applyFill="1" applyBorder="1" applyAlignment="1" applyProtection="1">
      <alignment horizontal="center" vertical="center" wrapText="1"/>
    </xf>
    <xf numFmtId="0" fontId="25" fillId="0" borderId="0" xfId="13" applyFont="1" applyBorder="1" applyAlignment="1" applyProtection="1">
      <alignment wrapText="1"/>
    </xf>
    <xf numFmtId="0" fontId="26" fillId="11" borderId="8" xfId="13" applyFont="1" applyFill="1" applyBorder="1" applyAlignment="1" applyProtection="1">
      <alignment horizontal="center" vertical="top" wrapText="1"/>
    </xf>
    <xf numFmtId="0" fontId="25" fillId="0" borderId="16" xfId="13" applyFont="1" applyBorder="1" applyAlignment="1" applyProtection="1">
      <alignment horizontal="right" vertical="top" wrapText="1"/>
    </xf>
    <xf numFmtId="0" fontId="26" fillId="11" borderId="12" xfId="13" applyFont="1" applyFill="1" applyBorder="1" applyAlignment="1" applyProtection="1">
      <alignment horizontal="center" vertical="center" wrapText="1"/>
    </xf>
    <xf numFmtId="0" fontId="26" fillId="11" borderId="10" xfId="13" applyFont="1" applyFill="1" applyBorder="1" applyAlignment="1" applyProtection="1">
      <alignment horizontal="center" vertical="center" wrapText="1"/>
    </xf>
    <xf numFmtId="165" fontId="25" fillId="11" borderId="6" xfId="20" applyFont="1" applyFill="1" applyBorder="1" applyAlignment="1" applyProtection="1">
      <alignment horizontal="right" vertical="top" wrapText="1"/>
      <protection locked="0"/>
    </xf>
    <xf numFmtId="0" fontId="26" fillId="11" borderId="8" xfId="13" applyFont="1" applyFill="1" applyBorder="1" applyAlignment="1" applyProtection="1">
      <alignment horizontal="center" vertical="top"/>
    </xf>
    <xf numFmtId="165" fontId="25" fillId="11" borderId="11" xfId="20" applyFont="1" applyFill="1" applyBorder="1" applyAlignment="1" applyProtection="1">
      <alignment horizontal="right" vertical="top" wrapText="1"/>
      <protection locked="0"/>
    </xf>
    <xf numFmtId="165" fontId="25" fillId="11" borderId="12" xfId="13" applyNumberFormat="1" applyFont="1" applyFill="1" applyBorder="1" applyAlignment="1" applyProtection="1">
      <alignment horizontal="center" vertical="center" wrapText="1"/>
    </xf>
    <xf numFmtId="165" fontId="25" fillId="11" borderId="16" xfId="13" applyNumberFormat="1" applyFont="1" applyFill="1" applyBorder="1" applyAlignment="1" applyProtection="1">
      <alignment horizontal="center" vertical="center" wrapText="1"/>
    </xf>
    <xf numFmtId="0" fontId="25" fillId="12" borderId="12" xfId="13" applyFont="1" applyFill="1" applyBorder="1" applyAlignment="1" applyProtection="1">
      <alignment horizontal="center" vertical="center" wrapText="1"/>
    </xf>
    <xf numFmtId="0" fontId="25" fillId="0" borderId="0" xfId="13" applyFont="1" applyBorder="1" applyAlignment="1" applyProtection="1">
      <alignment horizontal="left" vertical="top" wrapText="1"/>
      <protection locked="0"/>
    </xf>
    <xf numFmtId="0" fontId="25" fillId="0" borderId="0" xfId="13" applyFont="1" applyBorder="1" applyAlignment="1" applyProtection="1">
      <alignment horizontal="justify" vertical="top" wrapText="1"/>
    </xf>
    <xf numFmtId="0" fontId="42" fillId="0" borderId="0" xfId="13" applyFont="1" applyBorder="1" applyAlignment="1" applyProtection="1">
      <alignment horizontal="justify" vertical="top" wrapText="1"/>
    </xf>
    <xf numFmtId="165" fontId="25" fillId="0" borderId="12" xfId="20" applyFont="1" applyFill="1" applyBorder="1" applyAlignment="1" applyProtection="1">
      <alignment horizontal="right" vertical="top" wrapText="1"/>
    </xf>
    <xf numFmtId="0" fontId="51" fillId="13" borderId="0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left"/>
    </xf>
    <xf numFmtId="0" fontId="50" fillId="0" borderId="0" xfId="0" applyFont="1" applyFill="1" applyBorder="1" applyAlignment="1" applyProtection="1">
      <alignment horizontal="left"/>
    </xf>
    <xf numFmtId="0" fontId="35" fillId="0" borderId="0" xfId="0" applyFont="1" applyBorder="1" applyAlignment="1" applyProtection="1">
      <alignment horizontal="justify" vertical="top" wrapText="1"/>
    </xf>
    <xf numFmtId="0" fontId="15" fillId="0" borderId="15" xfId="0" applyFont="1" applyFill="1" applyBorder="1" applyAlignment="1" applyProtection="1">
      <alignment horizontal="center"/>
    </xf>
    <xf numFmtId="0" fontId="25" fillId="11" borderId="2" xfId="0" applyFont="1" applyFill="1" applyBorder="1" applyAlignment="1" applyProtection="1">
      <alignment horizontal="center" vertical="center"/>
    </xf>
    <xf numFmtId="0" fontId="25" fillId="11" borderId="11" xfId="0" applyFont="1" applyFill="1" applyBorder="1" applyAlignment="1" applyProtection="1">
      <alignment horizontal="center"/>
    </xf>
    <xf numFmtId="0" fontId="25" fillId="11" borderId="6" xfId="0" applyFont="1" applyFill="1" applyBorder="1" applyAlignment="1" applyProtection="1">
      <alignment horizontal="center"/>
    </xf>
    <xf numFmtId="0" fontId="25" fillId="11" borderId="8" xfId="0" applyFont="1" applyFill="1" applyBorder="1" applyAlignment="1" applyProtection="1">
      <alignment horizontal="center"/>
    </xf>
    <xf numFmtId="0" fontId="15" fillId="11" borderId="13" xfId="0" applyFont="1" applyFill="1" applyBorder="1" applyAlignment="1" applyProtection="1">
      <alignment horizontal="center" vertical="center"/>
      <protection locked="0"/>
    </xf>
    <xf numFmtId="165" fontId="15" fillId="11" borderId="11" xfId="20" applyFont="1" applyFill="1" applyBorder="1" applyAlignment="1" applyProtection="1">
      <alignment horizontal="center"/>
      <protection locked="0"/>
    </xf>
    <xf numFmtId="165" fontId="15" fillId="0" borderId="11" xfId="20" applyFont="1" applyFill="1" applyBorder="1" applyAlignment="1" applyProtection="1">
      <alignment horizontal="center"/>
    </xf>
    <xf numFmtId="0" fontId="15" fillId="11" borderId="4" xfId="0" applyFont="1" applyFill="1" applyBorder="1" applyAlignment="1" applyProtection="1">
      <alignment horizontal="center" vertical="center"/>
      <protection locked="0"/>
    </xf>
    <xf numFmtId="165" fontId="15" fillId="11" borderId="6" xfId="20" applyFont="1" applyFill="1" applyBorder="1" applyAlignment="1" applyProtection="1">
      <alignment horizontal="center"/>
      <protection locked="0"/>
    </xf>
    <xf numFmtId="165" fontId="15" fillId="0" borderId="6" xfId="20" applyFont="1" applyFill="1" applyBorder="1" applyAlignment="1" applyProtection="1">
      <alignment horizontal="center"/>
    </xf>
    <xf numFmtId="165" fontId="15" fillId="11" borderId="8" xfId="20" applyFont="1" applyFill="1" applyBorder="1" applyAlignment="1" applyProtection="1">
      <alignment horizontal="center"/>
      <protection locked="0"/>
    </xf>
    <xf numFmtId="165" fontId="15" fillId="0" borderId="8" xfId="20" applyFont="1" applyFill="1" applyBorder="1" applyAlignment="1" applyProtection="1">
      <alignment horizontal="center"/>
    </xf>
    <xf numFmtId="0" fontId="25" fillId="0" borderId="14" xfId="0" applyFont="1" applyBorder="1" applyAlignment="1" applyProtection="1">
      <alignment horizontal="left" vertical="center" wrapText="1"/>
      <protection locked="0"/>
    </xf>
    <xf numFmtId="0" fontId="15" fillId="0" borderId="0" xfId="0" applyFont="1" applyFill="1" applyBorder="1" applyAlignment="1" applyProtection="1">
      <alignment wrapText="1"/>
      <protection locked="0"/>
    </xf>
    <xf numFmtId="0" fontId="15" fillId="0" borderId="0" xfId="13" applyFont="1" applyFill="1" applyBorder="1" applyAlignment="1" applyProtection="1">
      <alignment horizontal="left"/>
    </xf>
    <xf numFmtId="0" fontId="50" fillId="0" borderId="0" xfId="13" applyFont="1" applyFill="1" applyBorder="1" applyAlignment="1" applyProtection="1">
      <alignment horizontal="left"/>
    </xf>
    <xf numFmtId="0" fontId="52" fillId="11" borderId="2" xfId="13" applyFont="1" applyFill="1" applyBorder="1" applyAlignment="1" applyProtection="1">
      <alignment horizontal="center" vertical="center"/>
    </xf>
    <xf numFmtId="0" fontId="50" fillId="11" borderId="11" xfId="13" applyFont="1" applyFill="1" applyBorder="1" applyAlignment="1" applyProtection="1">
      <alignment horizontal="center"/>
    </xf>
    <xf numFmtId="0" fontId="50" fillId="11" borderId="8" xfId="13" applyFont="1" applyFill="1" applyBorder="1" applyAlignment="1" applyProtection="1">
      <alignment horizontal="center"/>
    </xf>
    <xf numFmtId="49" fontId="52" fillId="11" borderId="2" xfId="13" applyNumberFormat="1" applyFont="1" applyFill="1" applyBorder="1" applyAlignment="1" applyProtection="1">
      <alignment horizontal="center" vertical="center"/>
    </xf>
    <xf numFmtId="0" fontId="50" fillId="11" borderId="11" xfId="13" applyNumberFormat="1" applyFont="1" applyFill="1" applyBorder="1" applyAlignment="1" applyProtection="1">
      <alignment horizontal="center"/>
      <protection locked="0"/>
    </xf>
    <xf numFmtId="37" fontId="50" fillId="11" borderId="15" xfId="13" applyNumberFormat="1" applyFont="1" applyFill="1" applyBorder="1" applyAlignment="1" applyProtection="1">
      <alignment horizontal="center"/>
    </xf>
    <xf numFmtId="0" fontId="25" fillId="0" borderId="14" xfId="13" applyFont="1" applyBorder="1" applyAlignment="1" applyProtection="1">
      <alignment horizontal="left" vertical="center" wrapText="1"/>
      <protection locked="0"/>
    </xf>
    <xf numFmtId="0" fontId="15" fillId="0" borderId="0" xfId="13" applyFont="1" applyFill="1" applyBorder="1" applyAlignment="1" applyProtection="1">
      <alignment horizontal="justify" wrapText="1"/>
    </xf>
    <xf numFmtId="0" fontId="15" fillId="0" borderId="0" xfId="13" applyFont="1" applyFill="1" applyBorder="1" applyAlignment="1" applyProtection="1">
      <alignment horizontal="justify"/>
    </xf>
    <xf numFmtId="0" fontId="17" fillId="0" borderId="0" xfId="0" applyFont="1" applyFill="1" applyBorder="1" applyAlignment="1" applyProtection="1">
      <alignment horizontal="left"/>
    </xf>
    <xf numFmtId="0" fontId="55" fillId="0" borderId="0" xfId="0" applyFont="1" applyFill="1" applyBorder="1" applyAlignment="1" applyProtection="1">
      <alignment horizontal="center"/>
    </xf>
    <xf numFmtId="0" fontId="16" fillId="10" borderId="15" xfId="0" applyFont="1" applyFill="1" applyBorder="1" applyAlignment="1" applyProtection="1">
      <alignment horizontal="left"/>
    </xf>
    <xf numFmtId="0" fontId="17" fillId="11" borderId="12" xfId="0" applyFont="1" applyFill="1" applyBorder="1" applyAlignment="1" applyProtection="1">
      <alignment horizontal="center" vertical="center" wrapText="1"/>
    </xf>
    <xf numFmtId="0" fontId="17" fillId="11" borderId="16" xfId="0" applyFont="1" applyFill="1" applyBorder="1" applyAlignment="1" applyProtection="1">
      <alignment horizontal="center"/>
    </xf>
    <xf numFmtId="0" fontId="17" fillId="11" borderId="11" xfId="0" applyFont="1" applyFill="1" applyBorder="1" applyAlignment="1" applyProtection="1">
      <alignment horizontal="center"/>
    </xf>
    <xf numFmtId="0" fontId="17" fillId="11" borderId="10" xfId="0" applyFont="1" applyFill="1" applyBorder="1" applyAlignment="1" applyProtection="1">
      <alignment horizontal="center"/>
    </xf>
    <xf numFmtId="0" fontId="17" fillId="11" borderId="8" xfId="0" applyFont="1" applyFill="1" applyBorder="1" applyAlignment="1" applyProtection="1">
      <alignment horizontal="center"/>
    </xf>
    <xf numFmtId="0" fontId="17" fillId="11" borderId="9" xfId="0" applyFont="1" applyFill="1" applyBorder="1" applyAlignment="1" applyProtection="1">
      <alignment horizontal="center"/>
    </xf>
    <xf numFmtId="165" fontId="16" fillId="0" borderId="11" xfId="20" applyFont="1" applyFill="1" applyBorder="1" applyAlignment="1" applyProtection="1">
      <alignment horizontal="center"/>
    </xf>
    <xf numFmtId="10" fontId="25" fillId="0" borderId="7" xfId="16" applyNumberFormat="1" applyFont="1" applyFill="1" applyBorder="1" applyAlignment="1" applyProtection="1">
      <alignment horizontal="center" vertical="center"/>
    </xf>
    <xf numFmtId="165" fontId="16" fillId="11" borderId="6" xfId="20" applyFont="1" applyFill="1" applyBorder="1" applyAlignment="1" applyProtection="1">
      <alignment horizontal="center"/>
      <protection locked="0"/>
    </xf>
    <xf numFmtId="165" fontId="16" fillId="0" borderId="6" xfId="20" applyFont="1" applyFill="1" applyBorder="1" applyAlignment="1" applyProtection="1">
      <alignment horizontal="center"/>
    </xf>
    <xf numFmtId="165" fontId="17" fillId="0" borderId="12" xfId="20" applyFont="1" applyFill="1" applyBorder="1" applyAlignment="1" applyProtection="1">
      <alignment horizontal="center" vertical="center"/>
    </xf>
    <xf numFmtId="10" fontId="25" fillId="0" borderId="16" xfId="16" applyNumberFormat="1" applyFont="1" applyFill="1" applyBorder="1" applyAlignment="1" applyProtection="1">
      <alignment horizontal="center" vertical="center"/>
    </xf>
    <xf numFmtId="0" fontId="56" fillId="11" borderId="3" xfId="0" applyFont="1" applyFill="1" applyBorder="1" applyAlignment="1" applyProtection="1">
      <alignment horizontal="center" vertical="center"/>
    </xf>
    <xf numFmtId="165" fontId="17" fillId="0" borderId="12" xfId="20" applyFont="1" applyFill="1" applyBorder="1" applyAlignment="1" applyProtection="1">
      <alignment horizontal="center"/>
    </xf>
    <xf numFmtId="0" fontId="56" fillId="11" borderId="13" xfId="0" applyFont="1" applyFill="1" applyBorder="1" applyAlignment="1" applyProtection="1">
      <alignment horizontal="center" vertical="center"/>
    </xf>
    <xf numFmtId="0" fontId="17" fillId="11" borderId="16" xfId="0" applyFont="1" applyFill="1" applyBorder="1" applyAlignment="1" applyProtection="1">
      <alignment horizontal="center" vertical="center"/>
    </xf>
    <xf numFmtId="0" fontId="17" fillId="11" borderId="16" xfId="13" applyFont="1" applyFill="1" applyBorder="1" applyAlignment="1" applyProtection="1">
      <alignment horizontal="center" vertical="center" wrapText="1"/>
    </xf>
    <xf numFmtId="0" fontId="53" fillId="0" borderId="3" xfId="0" applyFont="1" applyFill="1" applyBorder="1" applyAlignment="1" applyProtection="1">
      <alignment horizontal="center" vertical="center"/>
    </xf>
    <xf numFmtId="0" fontId="56" fillId="11" borderId="2" xfId="0" applyFont="1" applyFill="1" applyBorder="1" applyAlignment="1" applyProtection="1">
      <alignment horizontal="center" vertical="center" wrapText="1"/>
    </xf>
    <xf numFmtId="0" fontId="17" fillId="11" borderId="2" xfId="0" applyFont="1" applyFill="1" applyBorder="1" applyAlignment="1" applyProtection="1">
      <alignment horizontal="left" vertical="center" wrapText="1"/>
    </xf>
    <xf numFmtId="10" fontId="59" fillId="10" borderId="16" xfId="16" applyNumberFormat="1" applyFont="1" applyFill="1" applyBorder="1" applyAlignment="1" applyProtection="1">
      <alignment horizontal="center" vertical="center" wrapText="1"/>
    </xf>
    <xf numFmtId="165" fontId="16" fillId="10" borderId="16" xfId="20" applyFont="1" applyFill="1" applyBorder="1" applyAlignment="1" applyProtection="1">
      <alignment horizontal="center" vertical="center"/>
    </xf>
    <xf numFmtId="0" fontId="17" fillId="11" borderId="16" xfId="0" applyFont="1" applyFill="1" applyBorder="1" applyAlignment="1" applyProtection="1">
      <alignment horizontal="center" vertical="center" wrapText="1"/>
    </xf>
    <xf numFmtId="0" fontId="60" fillId="10" borderId="13" xfId="0" applyFont="1" applyFill="1" applyBorder="1" applyAlignment="1" applyProtection="1">
      <alignment horizontal="left" wrapText="1"/>
      <protection locked="0"/>
    </xf>
    <xf numFmtId="165" fontId="16" fillId="11" borderId="10" xfId="20" applyFont="1" applyFill="1" applyBorder="1" applyAlignment="1" applyProtection="1">
      <alignment horizontal="center"/>
      <protection locked="0"/>
    </xf>
    <xf numFmtId="0" fontId="60" fillId="10" borderId="4" xfId="0" applyFont="1" applyFill="1" applyBorder="1" applyAlignment="1" applyProtection="1">
      <alignment horizontal="left" wrapText="1"/>
      <protection locked="0"/>
    </xf>
    <xf numFmtId="165" fontId="16" fillId="11" borderId="7" xfId="20" applyFont="1" applyFill="1" applyBorder="1" applyAlignment="1" applyProtection="1">
      <alignment horizontal="center"/>
      <protection locked="0"/>
    </xf>
    <xf numFmtId="0" fontId="17" fillId="10" borderId="5" xfId="0" applyFont="1" applyFill="1" applyBorder="1" applyAlignment="1" applyProtection="1">
      <alignment horizontal="left" wrapText="1"/>
    </xf>
    <xf numFmtId="165" fontId="17" fillId="0" borderId="9" xfId="20" applyFont="1" applyFill="1" applyBorder="1" applyAlignment="1" applyProtection="1">
      <alignment horizontal="center" vertical="center" wrapText="1"/>
    </xf>
    <xf numFmtId="0" fontId="17" fillId="11" borderId="2" xfId="0" applyFont="1" applyFill="1" applyBorder="1" applyAlignment="1" applyProtection="1">
      <alignment horizontal="center" vertical="center" wrapText="1"/>
    </xf>
    <xf numFmtId="0" fontId="17" fillId="11" borderId="9" xfId="0" applyFont="1" applyFill="1" applyBorder="1" applyAlignment="1" applyProtection="1">
      <alignment horizontal="center" vertical="center" wrapText="1"/>
    </xf>
    <xf numFmtId="0" fontId="17" fillId="11" borderId="7" xfId="0" applyFont="1" applyFill="1" applyBorder="1" applyAlignment="1" applyProtection="1">
      <alignment horizontal="center" vertical="center" wrapText="1"/>
    </xf>
    <xf numFmtId="165" fontId="17" fillId="11" borderId="10" xfId="20" applyFont="1" applyFill="1" applyBorder="1" applyAlignment="1" applyProtection="1">
      <alignment horizontal="center" vertical="center" wrapText="1"/>
      <protection locked="0"/>
    </xf>
    <xf numFmtId="165" fontId="17" fillId="11" borderId="7" xfId="20" applyFont="1" applyFill="1" applyBorder="1" applyAlignment="1" applyProtection="1">
      <alignment horizontal="center" vertical="center" wrapText="1"/>
      <protection locked="0"/>
    </xf>
    <xf numFmtId="165" fontId="17" fillId="10" borderId="9" xfId="20" applyFont="1" applyFill="1" applyBorder="1" applyAlignment="1" applyProtection="1">
      <alignment horizontal="center" vertical="center" wrapText="1"/>
    </xf>
    <xf numFmtId="0" fontId="17" fillId="11" borderId="10" xfId="0" applyFont="1" applyFill="1" applyBorder="1" applyAlignment="1" applyProtection="1">
      <alignment horizontal="center" vertical="center" wrapText="1"/>
    </xf>
    <xf numFmtId="165" fontId="17" fillId="11" borderId="10" xfId="20" applyFont="1" applyFill="1" applyBorder="1" applyAlignment="1" applyProtection="1">
      <alignment horizontal="center" vertical="center"/>
      <protection locked="0"/>
    </xf>
    <xf numFmtId="165" fontId="17" fillId="11" borderId="7" xfId="20" applyFont="1" applyFill="1" applyBorder="1" applyAlignment="1" applyProtection="1">
      <alignment horizontal="center" vertical="center"/>
      <protection locked="0"/>
    </xf>
    <xf numFmtId="0" fontId="16" fillId="0" borderId="14" xfId="0" applyNumberFormat="1" applyFont="1" applyFill="1" applyBorder="1" applyAlignment="1" applyProtection="1">
      <alignment horizontal="left"/>
      <protection locked="0"/>
    </xf>
    <xf numFmtId="0" fontId="58" fillId="0" borderId="0" xfId="0" applyFont="1" applyFill="1" applyBorder="1" applyAlignment="1" applyProtection="1">
      <alignment horizontal="left" vertical="center" wrapText="1"/>
    </xf>
    <xf numFmtId="0" fontId="17" fillId="10" borderId="15" xfId="0" applyFont="1" applyFill="1" applyBorder="1" applyAlignment="1" applyProtection="1"/>
    <xf numFmtId="0" fontId="16" fillId="0" borderId="0" xfId="13" applyNumberFormat="1" applyFont="1" applyFill="1" applyBorder="1" applyAlignment="1" applyProtection="1">
      <alignment horizontal="left"/>
    </xf>
    <xf numFmtId="0" fontId="17" fillId="0" borderId="0" xfId="13" applyNumberFormat="1" applyFont="1" applyFill="1" applyBorder="1" applyAlignment="1" applyProtection="1">
      <alignment horizontal="left"/>
    </xf>
    <xf numFmtId="0" fontId="17" fillId="11" borderId="12" xfId="13" applyFont="1" applyFill="1" applyBorder="1" applyAlignment="1" applyProtection="1">
      <alignment horizontal="center" vertical="center" wrapText="1"/>
    </xf>
    <xf numFmtId="0" fontId="17" fillId="11" borderId="16" xfId="13" applyFont="1" applyFill="1" applyBorder="1" applyAlignment="1" applyProtection="1">
      <alignment horizontal="center"/>
    </xf>
    <xf numFmtId="0" fontId="56" fillId="11" borderId="2" xfId="13" applyFont="1" applyFill="1" applyBorder="1" applyAlignment="1" applyProtection="1">
      <alignment horizontal="center" vertical="center" wrapText="1"/>
    </xf>
    <xf numFmtId="0" fontId="17" fillId="11" borderId="16" xfId="13" applyFont="1" applyFill="1" applyBorder="1" applyAlignment="1" applyProtection="1">
      <alignment horizontal="center" vertical="top" wrapText="1"/>
    </xf>
    <xf numFmtId="0" fontId="16" fillId="10" borderId="4" xfId="13" applyFont="1" applyFill="1" applyBorder="1" applyAlignment="1" applyProtection="1">
      <alignment horizontal="left" wrapText="1"/>
    </xf>
    <xf numFmtId="0" fontId="16" fillId="10" borderId="5" xfId="13" applyFont="1" applyFill="1" applyBorder="1" applyAlignment="1" applyProtection="1">
      <alignment horizontal="left" wrapText="1"/>
    </xf>
    <xf numFmtId="0" fontId="55" fillId="0" borderId="3" xfId="13" applyFont="1" applyFill="1" applyBorder="1" applyAlignment="1" applyProtection="1">
      <alignment horizontal="center"/>
    </xf>
    <xf numFmtId="165" fontId="16" fillId="11" borderId="8" xfId="20" applyFont="1" applyFill="1" applyBorder="1" applyAlignment="1" applyProtection="1">
      <alignment horizontal="center"/>
      <protection locked="0"/>
    </xf>
    <xf numFmtId="165" fontId="16" fillId="0" borderId="12" xfId="13" applyNumberFormat="1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left" vertical="top" wrapText="1"/>
    </xf>
    <xf numFmtId="0" fontId="50" fillId="0" borderId="0" xfId="0" applyFont="1" applyFill="1" applyBorder="1" applyAlignment="1" applyProtection="1">
      <alignment horizontal="left" vertical="top" wrapText="1"/>
    </xf>
    <xf numFmtId="0" fontId="35" fillId="0" borderId="0" xfId="0" applyFont="1" applyFill="1" applyBorder="1" applyAlignment="1" applyProtection="1">
      <alignment horizontal="center" vertical="top" wrapText="1"/>
    </xf>
    <xf numFmtId="0" fontId="15" fillId="0" borderId="15" xfId="0" applyFont="1" applyFill="1" applyBorder="1" applyAlignment="1" applyProtection="1">
      <alignment horizontal="left" vertical="top" wrapText="1"/>
    </xf>
    <xf numFmtId="0" fontId="65" fillId="0" borderId="0" xfId="0" applyFont="1" applyFill="1" applyBorder="1" applyAlignment="1" applyProtection="1">
      <alignment horizontal="center" vertical="top" wrapText="1"/>
    </xf>
    <xf numFmtId="0" fontId="15" fillId="0" borderId="0" xfId="0" applyFont="1" applyFill="1" applyBorder="1" applyAlignment="1" applyProtection="1">
      <alignment horizontal="right" vertical="top" wrapText="1"/>
    </xf>
    <xf numFmtId="167" fontId="15" fillId="0" borderId="0" xfId="0" applyNumberFormat="1" applyFont="1" applyFill="1" applyBorder="1" applyAlignment="1" applyProtection="1">
      <alignment horizontal="right" vertical="top" wrapText="1"/>
    </xf>
    <xf numFmtId="0" fontId="52" fillId="11" borderId="14" xfId="0" applyFont="1" applyFill="1" applyBorder="1" applyAlignment="1" applyProtection="1">
      <alignment horizontal="center" vertical="center" wrapText="1"/>
    </xf>
    <xf numFmtId="0" fontId="50" fillId="11" borderId="11" xfId="0" applyFont="1" applyFill="1" applyBorder="1" applyAlignment="1" applyProtection="1">
      <alignment horizontal="center" vertical="top"/>
    </xf>
    <xf numFmtId="0" fontId="50" fillId="11" borderId="14" xfId="0" applyFont="1" applyFill="1" applyBorder="1" applyAlignment="1" applyProtection="1">
      <alignment horizontal="right" vertical="top" wrapText="1"/>
    </xf>
    <xf numFmtId="0" fontId="50" fillId="11" borderId="8" xfId="0" applyFont="1" applyFill="1" applyBorder="1" applyAlignment="1" applyProtection="1">
      <alignment horizontal="center" vertical="top" wrapText="1"/>
    </xf>
    <xf numFmtId="0" fontId="50" fillId="11" borderId="2" xfId="0" applyFont="1" applyFill="1" applyBorder="1" applyAlignment="1" applyProtection="1">
      <alignment horizontal="center" vertical="center" wrapText="1"/>
    </xf>
    <xf numFmtId="0" fontId="50" fillId="11" borderId="16" xfId="0" applyFont="1" applyFill="1" applyBorder="1" applyAlignment="1" applyProtection="1">
      <alignment horizontal="center" vertical="center" wrapText="1"/>
    </xf>
    <xf numFmtId="165" fontId="15" fillId="0" borderId="6" xfId="20" applyFont="1" applyFill="1" applyBorder="1" applyAlignment="1" applyProtection="1">
      <alignment horizontal="left" vertical="top"/>
    </xf>
    <xf numFmtId="165" fontId="15" fillId="0" borderId="11" xfId="20" applyFont="1" applyFill="1" applyBorder="1" applyAlignment="1" applyProtection="1">
      <alignment horizontal="center" vertical="top"/>
    </xf>
    <xf numFmtId="165" fontId="15" fillId="0" borderId="7" xfId="20" applyFont="1" applyFill="1" applyBorder="1" applyAlignment="1" applyProtection="1">
      <alignment horizontal="center" vertical="top"/>
    </xf>
    <xf numFmtId="165" fontId="15" fillId="11" borderId="6" xfId="20" applyNumberFormat="1" applyFont="1" applyFill="1" applyBorder="1" applyAlignment="1" applyProtection="1">
      <alignment horizontal="left" vertical="top"/>
      <protection locked="0"/>
    </xf>
    <xf numFmtId="165" fontId="15" fillId="11" borderId="8" xfId="20" applyNumberFormat="1" applyFont="1" applyFill="1" applyBorder="1" applyAlignment="1" applyProtection="1">
      <alignment horizontal="center" vertical="top"/>
      <protection locked="0"/>
    </xf>
    <xf numFmtId="165" fontId="15" fillId="11" borderId="7" xfId="20" applyNumberFormat="1" applyFont="1" applyFill="1" applyBorder="1" applyAlignment="1" applyProtection="1">
      <alignment horizontal="center" vertical="top"/>
      <protection locked="0"/>
    </xf>
    <xf numFmtId="165" fontId="15" fillId="0" borderId="11" xfId="20" applyFont="1" applyFill="1" applyBorder="1" applyAlignment="1" applyProtection="1">
      <alignment horizontal="left" vertical="top"/>
    </xf>
    <xf numFmtId="165" fontId="15" fillId="0" borderId="6" xfId="20" applyFont="1" applyFill="1" applyBorder="1" applyAlignment="1" applyProtection="1">
      <alignment horizontal="center" vertical="top"/>
    </xf>
    <xf numFmtId="165" fontId="15" fillId="0" borderId="10" xfId="20" applyFont="1" applyFill="1" applyBorder="1" applyAlignment="1" applyProtection="1">
      <alignment horizontal="center" vertical="top"/>
    </xf>
    <xf numFmtId="165" fontId="15" fillId="11" borderId="6" xfId="20" applyNumberFormat="1" applyFont="1" applyFill="1" applyBorder="1" applyAlignment="1" applyProtection="1">
      <alignment horizontal="center" vertical="top"/>
      <protection locked="0"/>
    </xf>
    <xf numFmtId="165" fontId="15" fillId="11" borderId="8" xfId="20" applyNumberFormat="1" applyFont="1" applyFill="1" applyBorder="1" applyAlignment="1" applyProtection="1">
      <alignment horizontal="left" vertical="top"/>
      <protection locked="0"/>
    </xf>
    <xf numFmtId="165" fontId="15" fillId="11" borderId="9" xfId="20" applyNumberFormat="1" applyFont="1" applyFill="1" applyBorder="1" applyAlignment="1" applyProtection="1">
      <alignment horizontal="center" vertical="top"/>
      <protection locked="0"/>
    </xf>
    <xf numFmtId="0" fontId="15" fillId="0" borderId="3" xfId="0" applyFont="1" applyFill="1" applyBorder="1" applyAlignment="1" applyProtection="1">
      <alignment horizontal="center" vertical="top" wrapText="1"/>
    </xf>
    <xf numFmtId="0" fontId="25" fillId="0" borderId="0" xfId="0" applyNumberFormat="1" applyFont="1" applyBorder="1" applyAlignment="1" applyProtection="1">
      <alignment horizontal="left" vertical="center" wrapText="1"/>
      <protection locked="0"/>
    </xf>
    <xf numFmtId="0" fontId="66" fillId="15" borderId="0" xfId="0" applyFont="1" applyFill="1" applyBorder="1" applyAlignment="1" applyProtection="1">
      <alignment horizontal="center" vertical="center"/>
    </xf>
    <xf numFmtId="0" fontId="15" fillId="0" borderId="10" xfId="0" applyNumberFormat="1" applyFont="1" applyFill="1" applyBorder="1" applyAlignment="1" applyProtection="1">
      <alignment horizontal="left" vertical="top" wrapText="1"/>
      <protection locked="0"/>
    </xf>
    <xf numFmtId="0" fontId="19" fillId="0" borderId="0" xfId="0" applyFont="1" applyFill="1" applyBorder="1" applyAlignment="1" applyProtection="1"/>
    <xf numFmtId="0" fontId="50" fillId="11" borderId="12" xfId="0" applyFont="1" applyFill="1" applyBorder="1" applyAlignment="1" applyProtection="1">
      <alignment horizontal="center" vertical="center"/>
    </xf>
    <xf numFmtId="165" fontId="15" fillId="11" borderId="4" xfId="20" applyFont="1" applyFill="1" applyBorder="1" applyAlignment="1" applyProtection="1">
      <alignment horizontal="center"/>
      <protection locked="0"/>
    </xf>
    <xf numFmtId="0" fontId="50" fillId="11" borderId="11" xfId="0" applyFont="1" applyFill="1" applyBorder="1" applyAlignment="1" applyProtection="1">
      <alignment horizontal="center" vertical="center"/>
    </xf>
    <xf numFmtId="0" fontId="50" fillId="11" borderId="2" xfId="0" applyFont="1" applyFill="1" applyBorder="1" applyAlignment="1" applyProtection="1">
      <alignment horizontal="center" vertical="center"/>
    </xf>
    <xf numFmtId="165" fontId="15" fillId="11" borderId="12" xfId="20" applyFont="1" applyFill="1" applyBorder="1" applyAlignment="1" applyProtection="1">
      <alignment horizontal="center"/>
      <protection locked="0"/>
    </xf>
    <xf numFmtId="0" fontId="50" fillId="11" borderId="6" xfId="0" applyFont="1" applyFill="1" applyBorder="1" applyAlignment="1" applyProtection="1">
      <alignment horizontal="center" vertical="center"/>
    </xf>
    <xf numFmtId="0" fontId="50" fillId="11" borderId="6" xfId="0" applyFont="1" applyFill="1" applyBorder="1" applyAlignment="1" applyProtection="1">
      <alignment horizontal="center"/>
    </xf>
    <xf numFmtId="10" fontId="15" fillId="0" borderId="11" xfId="16" applyNumberFormat="1" applyFont="1" applyFill="1" applyBorder="1" applyAlignment="1" applyProtection="1">
      <alignment horizontal="center"/>
    </xf>
    <xf numFmtId="10" fontId="15" fillId="0" borderId="8" xfId="16" applyNumberFormat="1" applyFont="1" applyFill="1" applyBorder="1" applyAlignment="1" applyProtection="1">
      <alignment horizontal="center"/>
    </xf>
    <xf numFmtId="0" fontId="50" fillId="11" borderId="12" xfId="0" applyFont="1" applyFill="1" applyBorder="1" applyAlignment="1" applyProtection="1">
      <alignment horizontal="center" vertical="center" wrapText="1"/>
    </xf>
    <xf numFmtId="0" fontId="50" fillId="11" borderId="12" xfId="0" applyFont="1" applyFill="1" applyBorder="1" applyAlignment="1" applyProtection="1">
      <alignment horizontal="center"/>
    </xf>
    <xf numFmtId="10" fontId="15" fillId="11" borderId="11" xfId="16" applyNumberFormat="1" applyFont="1" applyFill="1" applyBorder="1" applyAlignment="1" applyProtection="1">
      <alignment horizontal="center"/>
      <protection locked="0"/>
    </xf>
    <xf numFmtId="10" fontId="15" fillId="11" borderId="6" xfId="16" applyNumberFormat="1" applyFont="1" applyFill="1" applyBorder="1" applyAlignment="1" applyProtection="1">
      <alignment horizontal="center"/>
      <protection locked="0"/>
    </xf>
    <xf numFmtId="10" fontId="15" fillId="11" borderId="8" xfId="16" applyNumberFormat="1" applyFont="1" applyFill="1" applyBorder="1" applyAlignment="1" applyProtection="1">
      <alignment horizontal="center"/>
      <protection locked="0"/>
    </xf>
    <xf numFmtId="10" fontId="15" fillId="11" borderId="12" xfId="16" applyNumberFormat="1" applyFont="1" applyFill="1" applyBorder="1" applyAlignment="1" applyProtection="1">
      <alignment horizontal="center"/>
      <protection locked="0"/>
    </xf>
    <xf numFmtId="0" fontId="25" fillId="0" borderId="14" xfId="0" applyNumberFormat="1" applyFont="1" applyBorder="1" applyAlignment="1" applyProtection="1">
      <alignment horizontal="left" vertical="center" wrapText="1"/>
      <protection locked="0"/>
    </xf>
  </cellXfs>
  <cellStyles count="23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0" builtinId="0"/>
    <cellStyle name="Normal 2" xfId="13"/>
    <cellStyle name="Normal 3" xfId="14"/>
    <cellStyle name="Note" xfId="15"/>
    <cellStyle name="Porcentagem" xfId="16" builtinId="5"/>
    <cellStyle name="Separador de milhares" xfId="20" builtinId="3"/>
    <cellStyle name="Separador de milhares 2" xfId="17"/>
    <cellStyle name="Status" xfId="18"/>
    <cellStyle name="Text" xfId="19"/>
    <cellStyle name="Vírgula 2" xfId="21"/>
    <cellStyle name="Warning" xfId="22"/>
  </cellStyles>
  <dxfs count="27">
    <dxf>
      <font>
        <b/>
        <i val="0"/>
        <strike val="0"/>
        <condense val="0"/>
        <extend val="0"/>
        <color indexed="10"/>
      </font>
      <fill>
        <patternFill patternType="solid">
          <fgColor indexed="34"/>
          <bgColor indexed="13"/>
        </patternFill>
      </fill>
    </dxf>
    <dxf>
      <font>
        <b/>
        <i val="0"/>
        <strike val="0"/>
        <condense val="0"/>
        <extend val="0"/>
        <color indexed="10"/>
      </font>
      <fill>
        <patternFill patternType="solid">
          <fgColor indexed="34"/>
          <bgColor indexed="13"/>
        </patternFill>
      </fill>
    </dxf>
    <dxf>
      <font>
        <b/>
        <i val="0"/>
        <strike val="0"/>
        <condense val="0"/>
        <extend val="0"/>
        <color indexed="10"/>
      </font>
      <fill>
        <patternFill patternType="solid">
          <fgColor indexed="34"/>
          <bgColor indexed="13"/>
        </patternFill>
      </fill>
    </dxf>
    <dxf>
      <font>
        <b/>
        <i val="0"/>
        <strike val="0"/>
        <condense val="0"/>
        <extend val="0"/>
        <color indexed="10"/>
      </font>
      <fill>
        <patternFill patternType="solid">
          <fgColor indexed="34"/>
          <bgColor indexed="13"/>
        </patternFill>
      </fill>
    </dxf>
    <dxf>
      <font>
        <b/>
        <i val="0"/>
        <strike val="0"/>
        <condense val="0"/>
        <extend val="0"/>
        <color indexed="10"/>
      </font>
      <fill>
        <patternFill patternType="solid">
          <fgColor indexed="34"/>
          <bgColor indexed="13"/>
        </patternFill>
      </fill>
    </dxf>
    <dxf>
      <font>
        <b/>
        <i val="0"/>
        <strike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strike val="0"/>
        <condense val="0"/>
        <extend val="0"/>
        <color indexed="10"/>
      </font>
      <fill>
        <patternFill patternType="solid">
          <fgColor indexed="34"/>
          <bgColor indexed="13"/>
        </patternFill>
      </fill>
    </dxf>
    <dxf>
      <font>
        <b/>
        <i val="0"/>
        <strike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strike val="0"/>
        <condense val="0"/>
        <extend val="0"/>
        <color indexed="10"/>
      </font>
      <fill>
        <patternFill patternType="solid">
          <fgColor indexed="34"/>
          <bgColor indexed="13"/>
        </patternFill>
      </fill>
    </dxf>
    <dxf>
      <font>
        <b/>
        <i val="0"/>
        <strike val="0"/>
        <condense val="0"/>
        <extend val="0"/>
        <color indexed="10"/>
      </font>
      <fill>
        <patternFill patternType="solid">
          <fgColor indexed="34"/>
          <bgColor indexed="13"/>
        </patternFill>
      </fill>
    </dxf>
    <dxf>
      <font>
        <b/>
        <i val="0"/>
        <strike val="0"/>
        <condense val="0"/>
        <extend val="0"/>
        <color indexed="10"/>
      </font>
      <fill>
        <patternFill patternType="solid">
          <fgColor indexed="34"/>
          <bgColor indexed="13"/>
        </patternFill>
      </fill>
    </dxf>
    <dxf>
      <font>
        <b/>
        <i val="0"/>
        <strike val="0"/>
        <condense val="0"/>
        <extend val="0"/>
        <color indexed="10"/>
      </font>
      <fill>
        <patternFill patternType="solid">
          <fgColor indexed="34"/>
          <bgColor indexed="13"/>
        </patternFill>
      </fill>
    </dxf>
    <dxf>
      <font>
        <b/>
        <i val="0"/>
        <strike val="0"/>
        <condense val="0"/>
        <extend val="0"/>
        <color indexed="10"/>
      </font>
      <fill>
        <patternFill patternType="solid">
          <fgColor indexed="34"/>
          <bgColor indexed="13"/>
        </patternFill>
      </fill>
    </dxf>
    <dxf>
      <font>
        <b/>
        <i val="0"/>
        <strike val="0"/>
        <condense val="0"/>
        <extend val="0"/>
        <color indexed="10"/>
      </font>
      <fill>
        <patternFill patternType="solid">
          <fgColor indexed="34"/>
          <bgColor indexed="13"/>
        </patternFill>
      </fill>
    </dxf>
    <dxf>
      <font>
        <b/>
        <i val="0"/>
        <strike val="0"/>
        <condense val="0"/>
        <extend val="0"/>
        <color indexed="10"/>
      </font>
      <fill>
        <patternFill patternType="solid">
          <fgColor indexed="34"/>
          <bgColor indexed="13"/>
        </patternFill>
      </fill>
    </dxf>
    <dxf>
      <font>
        <b/>
        <i val="0"/>
        <strike val="0"/>
        <condense val="0"/>
        <extend val="0"/>
        <color indexed="10"/>
      </font>
      <fill>
        <patternFill patternType="solid">
          <fgColor indexed="34"/>
          <bgColor indexed="13"/>
        </patternFill>
      </fill>
    </dxf>
    <dxf>
      <font>
        <b/>
        <i val="0"/>
        <strike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strike val="0"/>
        <condense val="0"/>
        <extend val="0"/>
        <color indexed="10"/>
      </font>
      <fill>
        <patternFill patternType="solid">
          <fgColor indexed="34"/>
          <bgColor indexed="13"/>
        </patternFill>
      </fill>
    </dxf>
    <dxf>
      <font>
        <b/>
        <i val="0"/>
        <strike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strike val="0"/>
        <condense val="0"/>
        <extend val="0"/>
        <color indexed="10"/>
      </font>
      <fill>
        <patternFill patternType="solid">
          <fgColor indexed="34"/>
          <bgColor indexed="13"/>
        </patternFill>
      </fill>
    </dxf>
    <dxf>
      <font>
        <b/>
        <i val="0"/>
        <strike val="0"/>
        <condense val="0"/>
        <extend val="0"/>
        <color indexed="10"/>
      </font>
      <fill>
        <patternFill patternType="solid">
          <fgColor indexed="34"/>
          <bgColor indexed="13"/>
        </patternFill>
      </fill>
    </dxf>
    <dxf>
      <font>
        <b/>
        <i val="0"/>
        <strike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strike val="0"/>
        <condense val="0"/>
        <extend val="0"/>
        <color indexed="10"/>
      </font>
      <fill>
        <patternFill patternType="solid">
          <fgColor indexed="34"/>
          <bgColor indexed="13"/>
        </patternFill>
      </fill>
    </dxf>
    <dxf>
      <font>
        <b/>
        <i val="0"/>
        <strike val="0"/>
        <condense val="0"/>
        <extend val="0"/>
        <color indexed="10"/>
      </font>
      <fill>
        <patternFill patternType="solid">
          <fgColor indexed="34"/>
          <bgColor indexed="13"/>
        </patternFill>
      </fill>
    </dxf>
    <dxf>
      <font>
        <b/>
        <i val="0"/>
        <strike val="0"/>
        <condense val="0"/>
        <extend val="0"/>
        <color indexed="10"/>
      </font>
      <fill>
        <patternFill patternType="solid">
          <fgColor indexed="34"/>
          <bgColor indexed="13"/>
        </patternFill>
      </fill>
    </dxf>
    <dxf>
      <font>
        <b/>
        <i val="0"/>
        <strike val="0"/>
        <condense val="0"/>
        <extend val="0"/>
        <color indexed="10"/>
      </font>
      <fill>
        <patternFill patternType="solid">
          <fgColor indexed="34"/>
          <bgColor indexed="13"/>
        </patternFill>
      </fill>
    </dxf>
    <dxf>
      <font>
        <b/>
        <i val="0"/>
        <strike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06060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1010"/>
  <sheetViews>
    <sheetView showGridLines="0" tabSelected="1" zoomScale="80" zoomScaleNormal="80" workbookViewId="0">
      <selection activeCell="A5" sqref="A5:B5"/>
    </sheetView>
  </sheetViews>
  <sheetFormatPr defaultColWidth="9.1796875" defaultRowHeight="12.5"/>
  <cols>
    <col min="1" max="1" width="73" style="1" customWidth="1"/>
    <col min="2" max="2" width="67.54296875" style="1" customWidth="1"/>
    <col min="3" max="16384" width="9.1796875" style="1"/>
  </cols>
  <sheetData>
    <row r="1" spans="1:256" ht="18">
      <c r="A1" s="760" t="s">
        <v>1025</v>
      </c>
      <c r="B1" s="760"/>
    </row>
    <row r="2" spans="1:256" ht="18">
      <c r="A2" s="760" t="s">
        <v>1026</v>
      </c>
      <c r="B2" s="760"/>
    </row>
    <row r="3" spans="1:256" ht="22.5" customHeight="1">
      <c r="A3" s="760" t="s">
        <v>1027</v>
      </c>
      <c r="B3" s="760"/>
      <c r="D3" s="763" t="str">
        <f>IF(IT11=1,"","O preenchimento do período (Bimestre) diferente do indicado pode comprometer a obtenção de alguns índices!!!! Selecione o período clicando na setinha à direita da linha que indica o período!!!!")</f>
        <v/>
      </c>
      <c r="E3" s="763"/>
      <c r="F3" s="763"/>
      <c r="G3" s="763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s="4" customFormat="1" ht="22.5" customHeight="1">
      <c r="A4" s="764" t="s">
        <v>0</v>
      </c>
      <c r="B4" s="764"/>
      <c r="C4" s="3"/>
      <c r="D4" s="763"/>
      <c r="E4" s="763"/>
      <c r="F4" s="763"/>
      <c r="G4" s="763"/>
      <c r="H4" s="3"/>
      <c r="I4" s="3"/>
      <c r="II4" s="765" t="s">
        <v>1</v>
      </c>
      <c r="IJ4" s="765"/>
      <c r="IK4" s="765"/>
      <c r="IL4" s="765"/>
      <c r="IM4" s="765"/>
      <c r="IN4" s="765"/>
      <c r="IO4" s="2">
        <f>IF($A$5=IP4,1,0)</f>
        <v>0</v>
      </c>
      <c r="IP4" s="759" t="s">
        <v>2</v>
      </c>
      <c r="IQ4" s="759"/>
      <c r="IR4" s="759"/>
      <c r="IS4" s="759"/>
      <c r="IT4" s="759"/>
      <c r="IU4" s="759"/>
      <c r="IV4" s="759"/>
    </row>
    <row r="5" spans="1:256" ht="18">
      <c r="A5" s="760" t="s">
        <v>6</v>
      </c>
      <c r="B5" s="760"/>
      <c r="D5" s="763"/>
      <c r="E5" s="763"/>
      <c r="F5" s="763"/>
      <c r="G5" s="763"/>
      <c r="II5" s="765"/>
      <c r="IJ5" s="765"/>
      <c r="IK5" s="765"/>
      <c r="IL5" s="765"/>
      <c r="IM5" s="765"/>
      <c r="IN5" s="765"/>
      <c r="IO5" s="2"/>
      <c r="IP5" s="2"/>
      <c r="IQ5" s="2"/>
      <c r="IR5" s="2"/>
      <c r="IS5" s="2"/>
      <c r="IT5" s="2">
        <f t="shared" ref="IT5:IT10" si="0">IF($A$5=IV5,1,0)</f>
        <v>0</v>
      </c>
      <c r="IU5" s="2"/>
      <c r="IV5" s="5" t="s">
        <v>4</v>
      </c>
    </row>
    <row r="6" spans="1:256" ht="22.5">
      <c r="A6" s="761" t="s">
        <v>5</v>
      </c>
      <c r="B6" s="761"/>
      <c r="D6" s="763"/>
      <c r="E6" s="763"/>
      <c r="F6" s="763"/>
      <c r="G6" s="763"/>
      <c r="II6" s="765"/>
      <c r="IJ6" s="765"/>
      <c r="IK6" s="765"/>
      <c r="IL6" s="765"/>
      <c r="IM6" s="765"/>
      <c r="IN6" s="765"/>
      <c r="IO6" s="2"/>
      <c r="IP6" s="2"/>
      <c r="IQ6" s="2"/>
      <c r="IR6" s="2"/>
      <c r="IS6" s="2"/>
      <c r="IT6" s="2">
        <f t="shared" si="0"/>
        <v>0</v>
      </c>
      <c r="IU6" s="2"/>
      <c r="IV6" s="5" t="s">
        <v>3</v>
      </c>
    </row>
    <row r="7" spans="1:256" ht="23">
      <c r="A7" s="762" t="str">
        <f>IF(B19="","Por favor, informe o endereço eletrônico do Portal da Transparência.","")</f>
        <v/>
      </c>
      <c r="B7" s="762"/>
      <c r="D7" s="763"/>
      <c r="E7" s="763"/>
      <c r="F7" s="763"/>
      <c r="G7" s="763"/>
      <c r="II7" s="765"/>
      <c r="IJ7" s="765"/>
      <c r="IK7" s="765"/>
      <c r="IL7" s="765"/>
      <c r="IM7" s="765"/>
      <c r="IN7" s="765"/>
      <c r="IO7" s="2"/>
      <c r="IP7" s="2"/>
      <c r="IQ7" s="2"/>
      <c r="IR7" s="2"/>
      <c r="IS7" s="2"/>
      <c r="IT7" s="2">
        <f t="shared" si="0"/>
        <v>1</v>
      </c>
      <c r="IU7" s="2"/>
      <c r="IV7" s="5" t="s">
        <v>6</v>
      </c>
    </row>
    <row r="8" spans="1:256" ht="18">
      <c r="A8" s="6" t="s">
        <v>7</v>
      </c>
      <c r="B8" s="7"/>
      <c r="II8" s="765"/>
      <c r="IJ8" s="765"/>
      <c r="IK8" s="765"/>
      <c r="IL8" s="765"/>
      <c r="IM8" s="765"/>
      <c r="IN8" s="765"/>
      <c r="IO8" s="2"/>
      <c r="IP8" s="2"/>
      <c r="IQ8" s="2"/>
      <c r="IR8" s="2"/>
      <c r="IS8" s="2"/>
      <c r="IT8" s="2">
        <f t="shared" si="0"/>
        <v>0</v>
      </c>
      <c r="IU8" s="2"/>
      <c r="IV8" s="5" t="s">
        <v>8</v>
      </c>
    </row>
    <row r="9" spans="1:256">
      <c r="A9" s="8" t="s">
        <v>9</v>
      </c>
      <c r="B9" s="756" t="s">
        <v>1028</v>
      </c>
      <c r="C9" s="9">
        <f>IF(B9="",1,0)</f>
        <v>0</v>
      </c>
      <c r="II9" s="765"/>
      <c r="IJ9" s="765"/>
      <c r="IK9" s="765"/>
      <c r="IL9" s="765"/>
      <c r="IM9" s="765"/>
      <c r="IN9" s="765"/>
      <c r="IO9" s="2"/>
      <c r="IP9" s="2"/>
      <c r="IQ9" s="2"/>
      <c r="IR9" s="2"/>
      <c r="IS9" s="2"/>
      <c r="IT9" s="2">
        <f t="shared" si="0"/>
        <v>0</v>
      </c>
      <c r="IU9" s="2"/>
      <c r="IV9" s="5" t="s">
        <v>10</v>
      </c>
    </row>
    <row r="10" spans="1:256">
      <c r="A10" s="10" t="s">
        <v>11</v>
      </c>
      <c r="B10" s="756" t="s">
        <v>1029</v>
      </c>
      <c r="C10" s="9">
        <f>IF(B10="",1,0)</f>
        <v>0</v>
      </c>
      <c r="II10" s="765"/>
      <c r="IJ10" s="765"/>
      <c r="IK10" s="765"/>
      <c r="IL10" s="765"/>
      <c r="IM10" s="765"/>
      <c r="IN10" s="765"/>
      <c r="IO10" s="2"/>
      <c r="IP10" s="2"/>
      <c r="IQ10" s="2"/>
      <c r="IR10" s="2"/>
      <c r="IS10" s="2"/>
      <c r="IT10" s="2">
        <f t="shared" si="0"/>
        <v>0</v>
      </c>
      <c r="IU10" s="2"/>
      <c r="IV10" s="5" t="s">
        <v>12</v>
      </c>
    </row>
    <row r="11" spans="1:256">
      <c r="A11" s="8" t="s">
        <v>13</v>
      </c>
      <c r="B11" s="756" t="s">
        <v>1030</v>
      </c>
      <c r="C11" s="9">
        <f>IF(B11="",1,0)</f>
        <v>0</v>
      </c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>
        <f>SUM(IT5:IT10)+IO4</f>
        <v>1</v>
      </c>
      <c r="IU11" s="2"/>
      <c r="IV11" s="2"/>
    </row>
    <row r="12" spans="1:256">
      <c r="A12" s="10" t="s">
        <v>14</v>
      </c>
      <c r="B12" s="756" t="s">
        <v>1031</v>
      </c>
      <c r="C12" s="9">
        <f>IF(B12="",1,0)</f>
        <v>0</v>
      </c>
    </row>
    <row r="13" spans="1:256">
      <c r="A13" s="8" t="s">
        <v>15</v>
      </c>
      <c r="B13" s="756" t="s">
        <v>1032</v>
      </c>
      <c r="C13" s="9">
        <f>IF(B13="",1,0)</f>
        <v>0</v>
      </c>
    </row>
    <row r="14" spans="1:256" ht="18">
      <c r="A14" s="6" t="s">
        <v>16</v>
      </c>
      <c r="B14" s="7"/>
      <c r="C14" s="9"/>
    </row>
    <row r="15" spans="1:256">
      <c r="A15" s="8" t="s">
        <v>17</v>
      </c>
      <c r="B15" s="756" t="s">
        <v>1033</v>
      </c>
      <c r="C15" s="9">
        <f>IF(B15="",1,0)</f>
        <v>0</v>
      </c>
    </row>
    <row r="16" spans="1:256" ht="14.5">
      <c r="A16" s="11" t="s">
        <v>18</v>
      </c>
      <c r="B16" s="757">
        <v>42934</v>
      </c>
      <c r="C16" s="9">
        <f>IF(B16="",1,0)</f>
        <v>0</v>
      </c>
    </row>
    <row r="17" spans="1:3">
      <c r="A17" s="8" t="s">
        <v>19</v>
      </c>
      <c r="B17" s="757">
        <v>42934</v>
      </c>
      <c r="C17" s="9">
        <f>IF(B17="",1,0)</f>
        <v>0</v>
      </c>
    </row>
    <row r="18" spans="1:3" ht="18">
      <c r="A18" s="6" t="s">
        <v>20</v>
      </c>
      <c r="B18" s="7"/>
      <c r="C18" s="9"/>
    </row>
    <row r="19" spans="1:3" ht="18">
      <c r="A19" s="12" t="s">
        <v>21</v>
      </c>
      <c r="B19" s="13" t="s">
        <v>1034</v>
      </c>
      <c r="C19" s="9">
        <f>IF(B19="",1,0)</f>
        <v>0</v>
      </c>
    </row>
    <row r="20" spans="1:3">
      <c r="A20" s="10" t="s">
        <v>22</v>
      </c>
      <c r="B20" s="756" t="s">
        <v>1035</v>
      </c>
      <c r="C20" s="9">
        <f>IF(B20="",1,0)</f>
        <v>0</v>
      </c>
    </row>
    <row r="21" spans="1:3">
      <c r="A21" s="14" t="s">
        <v>23</v>
      </c>
      <c r="B21" s="756" t="s">
        <v>1036</v>
      </c>
      <c r="C21" s="9">
        <f>IF(B21="",1,0)</f>
        <v>0</v>
      </c>
    </row>
    <row r="22" spans="1:3">
      <c r="A22" s="15" t="s">
        <v>24</v>
      </c>
      <c r="B22" s="758" t="s">
        <v>1037</v>
      </c>
      <c r="C22" s="9">
        <f>IF(B22="",1,0)</f>
        <v>0</v>
      </c>
    </row>
    <row r="23" spans="1:3">
      <c r="C23" s="9">
        <f>MAX(C9:C22)</f>
        <v>0</v>
      </c>
    </row>
    <row r="1000" spans="1:1">
      <c r="A1000" s="16" t="s">
        <v>25</v>
      </c>
    </row>
    <row r="1001" spans="1:1">
      <c r="A1001" s="16"/>
    </row>
    <row r="1002" spans="1:1">
      <c r="A1002" s="16"/>
    </row>
    <row r="1003" spans="1:1">
      <c r="A1003" s="16"/>
    </row>
    <row r="1004" spans="1:1">
      <c r="A1004" s="16"/>
    </row>
    <row r="1005" spans="1:1">
      <c r="A1005" s="16"/>
    </row>
    <row r="1006" spans="1:1">
      <c r="A1006" s="16"/>
    </row>
    <row r="1007" spans="1:1">
      <c r="A1007" s="16"/>
    </row>
    <row r="1008" spans="1:1">
      <c r="A1008" s="16"/>
    </row>
    <row r="1009" spans="1:1">
      <c r="A1009" s="16"/>
    </row>
    <row r="1010" spans="1:1">
      <c r="A1010" s="16" t="s">
        <v>26</v>
      </c>
    </row>
  </sheetData>
  <sheetProtection password="F3F6" sheet="1" selectLockedCells="1"/>
  <mergeCells count="10">
    <mergeCell ref="IP4:IV4"/>
    <mergeCell ref="A5:B5"/>
    <mergeCell ref="A6:B6"/>
    <mergeCell ref="A7:B7"/>
    <mergeCell ref="A1:B1"/>
    <mergeCell ref="A2:B2"/>
    <mergeCell ref="A3:B3"/>
    <mergeCell ref="D3:G7"/>
    <mergeCell ref="A4:B4"/>
    <mergeCell ref="II4:IN10"/>
  </mergeCells>
  <conditionalFormatting sqref="A7:B7">
    <cfRule type="expression" dxfId="26" priority="1" stopIfTrue="1">
      <formula>$B$19=""</formula>
    </cfRule>
  </conditionalFormatting>
  <conditionalFormatting sqref="D7:F7">
    <cfRule type="expression" dxfId="25" priority="2" stopIfTrue="1">
      <formula>XFB15&lt;&gt;1</formula>
    </cfRule>
  </conditionalFormatting>
  <conditionalFormatting sqref="G3:G7">
    <cfRule type="expression" dxfId="24" priority="3" stopIfTrue="1">
      <formula>A11&lt;&gt;1</formula>
    </cfRule>
  </conditionalFormatting>
  <conditionalFormatting sqref="D3:F4">
    <cfRule type="expression" dxfId="23" priority="4" stopIfTrue="1">
      <formula>XFB11&lt;&gt;1</formula>
    </cfRule>
  </conditionalFormatting>
  <conditionalFormatting sqref="D5:F6">
    <cfRule type="expression" dxfId="22" priority="5" stopIfTrue="1">
      <formula>XFB13&lt;&gt;1</formula>
    </cfRule>
  </conditionalFormatting>
  <dataValidations count="2">
    <dataValidation type="list" errorStyle="warning" allowBlank="1" showInputMessage="1" showErrorMessage="1" errorTitle="Falha!!!" error="A indicação de um Bimestre diferente da lista pode trazer problemas ao preenchimento da planilha!!!!" promptTitle="Bimestre" prompt="Selecione o Bimestre correspondente clicando na setinha à direita da linha." sqref="IP4:IV4">
      <formula1>$IV$7:$IV$12</formula1>
      <formula2>0</formula2>
    </dataValidation>
    <dataValidation type="list" errorStyle="warning" allowBlank="1" showInputMessage="1" showErrorMessage="1" errorTitle="Erro de preenchimento!!!" error="O período inserido não corresponde às opções do menú. Verifique o preenchimento!!!!" promptTitle="Selecione o Período" prompt="Indique o Bimestre clicando na setinha à direita da linha correspondente." sqref="A5:B5">
      <formula1>$IV$5:$IV$10</formula1>
      <formula2>0</formula2>
    </dataValidation>
  </dataValidations>
  <printOptions horizontalCentered="1" verticalCentered="1"/>
  <pageMargins left="0.50972222222222219" right="0.50972222222222219" top="0.79027777777777775" bottom="0.790277777777777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01"/>
  <sheetViews>
    <sheetView showGridLines="0" topLeftCell="A79" zoomScale="70" zoomScaleNormal="70" workbookViewId="0">
      <selection activeCell="H97" sqref="H97"/>
    </sheetView>
  </sheetViews>
  <sheetFormatPr defaultColWidth="9.1796875" defaultRowHeight="11.25" customHeight="1"/>
  <cols>
    <col min="1" max="1" width="47.1796875" style="17" customWidth="1"/>
    <col min="2" max="5" width="17.81640625" style="17" customWidth="1"/>
    <col min="6" max="6" width="18.1796875" style="17" customWidth="1"/>
    <col min="7" max="8" width="17.81640625" style="17" customWidth="1"/>
    <col min="9" max="9" width="18.1796875" style="17" customWidth="1"/>
    <col min="10" max="10" width="17.81640625" style="17" customWidth="1"/>
    <col min="11" max="11" width="13" style="17" customWidth="1"/>
    <col min="12" max="12" width="22.453125" style="17" customWidth="1"/>
    <col min="13" max="13" width="42" style="17" customWidth="1"/>
    <col min="14" max="14" width="18.54296875" style="17" customWidth="1"/>
    <col min="15" max="15" width="6.54296875" style="17" customWidth="1"/>
    <col min="16" max="17" width="15.453125" style="17" customWidth="1"/>
    <col min="18" max="18" width="22" style="17" customWidth="1"/>
    <col min="19" max="19" width="13.453125" style="17" customWidth="1"/>
    <col min="20" max="16384" width="9.1796875" style="17"/>
  </cols>
  <sheetData>
    <row r="1" spans="1:13" ht="15.75" customHeight="1">
      <c r="A1" s="18" t="s">
        <v>27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3" ht="11.25" customHeight="1">
      <c r="A2" s="20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3" ht="11.25" customHeight="1">
      <c r="A3" s="766" t="str">
        <f>+'Informações Iniciais'!A1</f>
        <v>ESTADO DO MARANHÃO - PODER EXECUTIVO</v>
      </c>
      <c r="B3" s="766"/>
      <c r="C3" s="766"/>
      <c r="D3" s="766"/>
      <c r="E3" s="766"/>
      <c r="F3" s="766"/>
      <c r="G3" s="766"/>
      <c r="H3" s="766"/>
      <c r="I3" s="766"/>
      <c r="J3" s="766"/>
      <c r="K3" s="766"/>
      <c r="L3" s="766"/>
    </row>
    <row r="4" spans="1:13" ht="11.25" customHeight="1">
      <c r="A4" s="767" t="s">
        <v>0</v>
      </c>
      <c r="B4" s="767"/>
      <c r="C4" s="767"/>
      <c r="D4" s="767"/>
      <c r="E4" s="767"/>
      <c r="F4" s="767"/>
      <c r="G4" s="767"/>
      <c r="H4" s="767"/>
      <c r="I4" s="767"/>
      <c r="J4" s="767"/>
      <c r="K4" s="767"/>
      <c r="L4" s="19"/>
    </row>
    <row r="5" spans="1:13" ht="11.25" customHeight="1">
      <c r="A5" s="768" t="s">
        <v>28</v>
      </c>
      <c r="B5" s="768"/>
      <c r="C5" s="768"/>
      <c r="D5" s="768"/>
      <c r="E5" s="768"/>
      <c r="F5" s="768"/>
      <c r="G5" s="768"/>
      <c r="H5" s="768"/>
      <c r="I5" s="768"/>
      <c r="J5" s="768"/>
      <c r="K5" s="768"/>
      <c r="L5" s="19"/>
    </row>
    <row r="6" spans="1:13" ht="11.25" customHeight="1">
      <c r="A6" s="769" t="s">
        <v>29</v>
      </c>
      <c r="B6" s="769"/>
      <c r="C6" s="769"/>
      <c r="D6" s="769"/>
      <c r="E6" s="769"/>
      <c r="F6" s="769"/>
      <c r="G6" s="769"/>
      <c r="H6" s="769"/>
      <c r="I6" s="769"/>
      <c r="J6" s="769"/>
      <c r="K6" s="769"/>
      <c r="L6" s="19"/>
    </row>
    <row r="7" spans="1:13" ht="11.25" customHeight="1">
      <c r="A7" s="766" t="str">
        <f>+'Informações Iniciais'!A5</f>
        <v>3º Bimestre de 2017</v>
      </c>
      <c r="B7" s="766"/>
      <c r="C7" s="766"/>
      <c r="D7" s="766"/>
      <c r="E7" s="766"/>
      <c r="F7" s="766"/>
      <c r="G7" s="766"/>
      <c r="H7" s="766"/>
      <c r="I7" s="766"/>
      <c r="J7" s="766"/>
      <c r="K7" s="766"/>
      <c r="L7" s="766"/>
    </row>
    <row r="8" spans="1:13" ht="11.25" customHeight="1">
      <c r="A8" s="21"/>
      <c r="B8" s="21"/>
      <c r="C8" s="21"/>
      <c r="D8" s="21"/>
      <c r="E8" s="21"/>
      <c r="F8" s="21"/>
      <c r="G8" s="21"/>
      <c r="H8" s="22"/>
      <c r="I8" s="22"/>
      <c r="J8" s="23"/>
      <c r="K8" s="23"/>
      <c r="L8" s="19"/>
    </row>
    <row r="9" spans="1:13" ht="11.25" customHeight="1">
      <c r="A9" s="24" t="s">
        <v>30</v>
      </c>
      <c r="B9" s="25"/>
      <c r="C9" s="25"/>
      <c r="D9" s="25"/>
      <c r="E9" s="26"/>
      <c r="F9" s="25"/>
      <c r="G9" s="25"/>
      <c r="H9" s="27"/>
      <c r="I9" s="23"/>
      <c r="J9" s="28"/>
      <c r="K9" s="19"/>
      <c r="L9" s="28" t="s">
        <v>31</v>
      </c>
    </row>
    <row r="10" spans="1:13" ht="11.25" customHeight="1">
      <c r="A10" s="770" t="s">
        <v>32</v>
      </c>
      <c r="B10" s="771" t="s">
        <v>33</v>
      </c>
      <c r="C10" s="771"/>
      <c r="D10" s="772" t="s">
        <v>34</v>
      </c>
      <c r="E10" s="772"/>
      <c r="F10" s="773" t="s">
        <v>35</v>
      </c>
      <c r="G10" s="773"/>
      <c r="H10" s="773"/>
      <c r="I10" s="773"/>
      <c r="J10" s="773"/>
      <c r="K10" s="773"/>
      <c r="L10" s="774" t="s">
        <v>36</v>
      </c>
      <c r="M10" s="29"/>
    </row>
    <row r="11" spans="1:13" ht="12.75" customHeight="1">
      <c r="A11" s="770"/>
      <c r="B11" s="771"/>
      <c r="C11" s="771"/>
      <c r="D11" s="772"/>
      <c r="E11" s="772"/>
      <c r="F11" s="775" t="s">
        <v>37</v>
      </c>
      <c r="G11" s="775"/>
      <c r="H11" s="31" t="s">
        <v>38</v>
      </c>
      <c r="I11" s="776" t="s">
        <v>39</v>
      </c>
      <c r="J11" s="776"/>
      <c r="K11" s="32" t="s">
        <v>38</v>
      </c>
      <c r="L11" s="774"/>
    </row>
    <row r="12" spans="1:13" ht="11.25" customHeight="1">
      <c r="A12" s="770"/>
      <c r="B12" s="771"/>
      <c r="C12" s="771"/>
      <c r="D12" s="777" t="s">
        <v>40</v>
      </c>
      <c r="E12" s="777"/>
      <c r="F12" s="777" t="s">
        <v>41</v>
      </c>
      <c r="G12" s="777"/>
      <c r="H12" s="34" t="s">
        <v>42</v>
      </c>
      <c r="I12" s="777" t="s">
        <v>43</v>
      </c>
      <c r="J12" s="777"/>
      <c r="K12" s="35" t="s">
        <v>44</v>
      </c>
      <c r="L12" s="33" t="s">
        <v>45</v>
      </c>
    </row>
    <row r="13" spans="1:13" ht="12.75" customHeight="1">
      <c r="A13" s="36" t="s">
        <v>46</v>
      </c>
      <c r="B13" s="778">
        <f>+B14+B54</f>
        <v>23289012</v>
      </c>
      <c r="C13" s="778"/>
      <c r="D13" s="778">
        <f>+D14+D54</f>
        <v>23289012</v>
      </c>
      <c r="E13" s="778"/>
      <c r="F13" s="778">
        <f>+F14+F54</f>
        <v>2686138.52</v>
      </c>
      <c r="G13" s="778"/>
      <c r="H13" s="37">
        <f t="shared" ref="H13:H76" si="0">IF(D13="",0,IF(D13=0,0,+F13/D13))</f>
        <v>0.11533930765289657</v>
      </c>
      <c r="I13" s="778">
        <f>+I14+I54</f>
        <v>8311035.71</v>
      </c>
      <c r="J13" s="778"/>
      <c r="K13" s="37">
        <f t="shared" ref="K13:K76" si="1">IF(D13="",0,IF(D13=0,0,I13/D13))</f>
        <v>0.35686510488293793</v>
      </c>
      <c r="L13" s="38">
        <f t="shared" ref="L13:L75" si="2">+D13-I13</f>
        <v>14977976.289999999</v>
      </c>
    </row>
    <row r="14" spans="1:13" ht="12.75" customHeight="1">
      <c r="A14" s="39" t="s">
        <v>47</v>
      </c>
      <c r="B14" s="779">
        <f>+B15+B19+B23+B31+B35+B40+B41+B48</f>
        <v>20735512</v>
      </c>
      <c r="C14" s="779"/>
      <c r="D14" s="779">
        <f>+D15+D19+D23+D31+D35+D40+D41+D48</f>
        <v>20735512</v>
      </c>
      <c r="E14" s="779"/>
      <c r="F14" s="779">
        <f>+F15+F19+F23+F31+F35+F40+F41+F48</f>
        <v>2686138.52</v>
      </c>
      <c r="G14" s="779"/>
      <c r="H14" s="40">
        <f t="shared" si="0"/>
        <v>0.12954290783849465</v>
      </c>
      <c r="I14" s="779">
        <f>+I15+I19+I23+I31+I35+I40+I41+I48</f>
        <v>8311035.71</v>
      </c>
      <c r="J14" s="779"/>
      <c r="K14" s="40">
        <f t="shared" si="1"/>
        <v>0.40081169493186375</v>
      </c>
      <c r="L14" s="41">
        <f t="shared" si="2"/>
        <v>12424476.289999999</v>
      </c>
    </row>
    <row r="15" spans="1:13" ht="12.75" customHeight="1">
      <c r="A15" s="42" t="s">
        <v>48</v>
      </c>
      <c r="B15" s="780">
        <f>SUM(B16:C18)</f>
        <v>741800</v>
      </c>
      <c r="C15" s="780"/>
      <c r="D15" s="780">
        <f>SUM(D16:E18)</f>
        <v>741800</v>
      </c>
      <c r="E15" s="780"/>
      <c r="F15" s="780">
        <f>SUM(F16:G18)</f>
        <v>82497.440000000002</v>
      </c>
      <c r="G15" s="780"/>
      <c r="H15" s="43">
        <f t="shared" si="0"/>
        <v>0.11121251011054192</v>
      </c>
      <c r="I15" s="780">
        <f>SUM(I16:J18)</f>
        <v>370955.50999999995</v>
      </c>
      <c r="J15" s="780"/>
      <c r="K15" s="43">
        <f t="shared" si="1"/>
        <v>0.50007483149096787</v>
      </c>
      <c r="L15" s="44">
        <f t="shared" si="2"/>
        <v>370844.49000000005</v>
      </c>
    </row>
    <row r="16" spans="1:13" ht="12.75" customHeight="1">
      <c r="A16" s="45" t="s">
        <v>49</v>
      </c>
      <c r="B16" s="781">
        <v>727000</v>
      </c>
      <c r="C16" s="781"/>
      <c r="D16" s="781">
        <v>727000</v>
      </c>
      <c r="E16" s="781"/>
      <c r="F16" s="781">
        <v>76591.44</v>
      </c>
      <c r="G16" s="781"/>
      <c r="H16" s="46">
        <f t="shared" si="0"/>
        <v>0.10535273727647869</v>
      </c>
      <c r="I16" s="781">
        <v>357218.41</v>
      </c>
      <c r="J16" s="781"/>
      <c r="K16" s="46">
        <f t="shared" si="1"/>
        <v>0.49135957359009624</v>
      </c>
      <c r="L16" s="47">
        <f t="shared" si="2"/>
        <v>369781.59</v>
      </c>
    </row>
    <row r="17" spans="1:12" ht="12.75" customHeight="1">
      <c r="A17" s="45" t="s">
        <v>50</v>
      </c>
      <c r="B17" s="781">
        <v>12600</v>
      </c>
      <c r="C17" s="781"/>
      <c r="D17" s="781">
        <v>12600</v>
      </c>
      <c r="E17" s="781"/>
      <c r="F17" s="781">
        <v>5906</v>
      </c>
      <c r="G17" s="781"/>
      <c r="H17" s="46">
        <f t="shared" si="0"/>
        <v>0.46873015873015872</v>
      </c>
      <c r="I17" s="781">
        <v>13737.1</v>
      </c>
      <c r="J17" s="781"/>
      <c r="K17" s="46">
        <f t="shared" si="1"/>
        <v>1.0902460317460319</v>
      </c>
      <c r="L17" s="47">
        <f t="shared" si="2"/>
        <v>-1137.1000000000004</v>
      </c>
    </row>
    <row r="18" spans="1:12" ht="12.75" customHeight="1">
      <c r="A18" s="45" t="s">
        <v>51</v>
      </c>
      <c r="B18" s="781">
        <v>2200</v>
      </c>
      <c r="C18" s="781"/>
      <c r="D18" s="781">
        <v>2200</v>
      </c>
      <c r="E18" s="781"/>
      <c r="F18" s="781"/>
      <c r="G18" s="781"/>
      <c r="H18" s="46">
        <f t="shared" si="0"/>
        <v>0</v>
      </c>
      <c r="I18" s="781"/>
      <c r="J18" s="781"/>
      <c r="K18" s="46">
        <f t="shared" si="1"/>
        <v>0</v>
      </c>
      <c r="L18" s="47">
        <f t="shared" si="2"/>
        <v>2200</v>
      </c>
    </row>
    <row r="19" spans="1:12" ht="12.75" customHeight="1">
      <c r="A19" s="42" t="s">
        <v>52</v>
      </c>
      <c r="B19" s="780">
        <f>SUM(B20:C22)</f>
        <v>94817</v>
      </c>
      <c r="C19" s="780"/>
      <c r="D19" s="780">
        <f>SUM(D20:E22)</f>
        <v>94817</v>
      </c>
      <c r="E19" s="780"/>
      <c r="F19" s="780">
        <f>SUM(F20:G22)</f>
        <v>3842.6</v>
      </c>
      <c r="G19" s="780"/>
      <c r="H19" s="43">
        <f t="shared" si="0"/>
        <v>4.0526487866099963E-2</v>
      </c>
      <c r="I19" s="780">
        <f>SUM(I20:J22)</f>
        <v>3482.6</v>
      </c>
      <c r="J19" s="780"/>
      <c r="K19" s="43">
        <f t="shared" si="1"/>
        <v>3.6729700370186781E-2</v>
      </c>
      <c r="L19" s="44">
        <f t="shared" si="2"/>
        <v>91334.399999999994</v>
      </c>
    </row>
    <row r="20" spans="1:12" ht="12.75" customHeight="1">
      <c r="A20" s="45" t="s">
        <v>53</v>
      </c>
      <c r="B20" s="781"/>
      <c r="C20" s="781"/>
      <c r="D20" s="781"/>
      <c r="E20" s="781"/>
      <c r="F20" s="781"/>
      <c r="G20" s="781"/>
      <c r="H20" s="46">
        <f t="shared" si="0"/>
        <v>0</v>
      </c>
      <c r="I20" s="781"/>
      <c r="J20" s="781"/>
      <c r="K20" s="46">
        <f t="shared" si="1"/>
        <v>0</v>
      </c>
      <c r="L20" s="47">
        <f t="shared" si="2"/>
        <v>0</v>
      </c>
    </row>
    <row r="21" spans="1:12" ht="12.75" customHeight="1">
      <c r="A21" s="45" t="s">
        <v>54</v>
      </c>
      <c r="B21" s="781"/>
      <c r="C21" s="781"/>
      <c r="D21" s="781"/>
      <c r="E21" s="781"/>
      <c r="F21" s="781"/>
      <c r="G21" s="781"/>
      <c r="H21" s="46">
        <f t="shared" si="0"/>
        <v>0</v>
      </c>
      <c r="I21" s="781"/>
      <c r="J21" s="781"/>
      <c r="K21" s="46">
        <f t="shared" si="1"/>
        <v>0</v>
      </c>
      <c r="L21" s="47">
        <f t="shared" si="2"/>
        <v>0</v>
      </c>
    </row>
    <row r="22" spans="1:12" ht="12.75" customHeight="1">
      <c r="A22" s="45" t="s">
        <v>55</v>
      </c>
      <c r="B22" s="781">
        <v>94817</v>
      </c>
      <c r="C22" s="781"/>
      <c r="D22" s="781">
        <v>94817</v>
      </c>
      <c r="E22" s="781"/>
      <c r="F22" s="781">
        <v>3842.6</v>
      </c>
      <c r="G22" s="781"/>
      <c r="H22" s="46">
        <f t="shared" si="0"/>
        <v>4.0526487866099963E-2</v>
      </c>
      <c r="I22" s="781">
        <v>3482.6</v>
      </c>
      <c r="J22" s="781"/>
      <c r="K22" s="46">
        <f t="shared" si="1"/>
        <v>3.6729700370186781E-2</v>
      </c>
      <c r="L22" s="47">
        <f t="shared" si="2"/>
        <v>91334.399999999994</v>
      </c>
    </row>
    <row r="23" spans="1:12" ht="12.75" customHeight="1">
      <c r="A23" s="42" t="s">
        <v>56</v>
      </c>
      <c r="B23" s="780">
        <f>SUM(B24:C30)</f>
        <v>181800</v>
      </c>
      <c r="C23" s="780"/>
      <c r="D23" s="780">
        <f>SUM(D24:E30)</f>
        <v>181800</v>
      </c>
      <c r="E23" s="780"/>
      <c r="F23" s="780">
        <f>SUM(F24:G30)</f>
        <v>17991</v>
      </c>
      <c r="G23" s="780"/>
      <c r="H23" s="43">
        <f t="shared" si="0"/>
        <v>9.8960396039603965E-2</v>
      </c>
      <c r="I23" s="780">
        <f>SUM(I24:J30)</f>
        <v>56195.27</v>
      </c>
      <c r="J23" s="780"/>
      <c r="K23" s="43">
        <f t="shared" si="1"/>
        <v>0.30910489548954895</v>
      </c>
      <c r="L23" s="44">
        <f t="shared" si="2"/>
        <v>125604.73000000001</v>
      </c>
    </row>
    <row r="24" spans="1:12" ht="12.75" customHeight="1">
      <c r="A24" s="45" t="s">
        <v>57</v>
      </c>
      <c r="B24" s="781">
        <v>2200</v>
      </c>
      <c r="C24" s="781"/>
      <c r="D24" s="781">
        <v>2200</v>
      </c>
      <c r="E24" s="781"/>
      <c r="F24" s="781"/>
      <c r="G24" s="781"/>
      <c r="H24" s="46">
        <f t="shared" si="0"/>
        <v>0</v>
      </c>
      <c r="I24" s="781"/>
      <c r="J24" s="781"/>
      <c r="K24" s="46">
        <f t="shared" si="1"/>
        <v>0</v>
      </c>
      <c r="L24" s="47">
        <f t="shared" si="2"/>
        <v>2200</v>
      </c>
    </row>
    <row r="25" spans="1:12" ht="12.75" customHeight="1">
      <c r="A25" s="45" t="s">
        <v>58</v>
      </c>
      <c r="B25" s="781">
        <v>166400</v>
      </c>
      <c r="C25" s="781"/>
      <c r="D25" s="781">
        <v>166400</v>
      </c>
      <c r="E25" s="781"/>
      <c r="F25" s="781">
        <v>17988</v>
      </c>
      <c r="G25" s="781"/>
      <c r="H25" s="46">
        <f t="shared" si="0"/>
        <v>0.10810096153846153</v>
      </c>
      <c r="I25" s="781">
        <v>56195.27</v>
      </c>
      <c r="J25" s="781"/>
      <c r="K25" s="46">
        <f t="shared" si="1"/>
        <v>0.33771195913461538</v>
      </c>
      <c r="L25" s="47">
        <f t="shared" si="2"/>
        <v>110204.73000000001</v>
      </c>
    </row>
    <row r="26" spans="1:12" ht="12.75" customHeight="1">
      <c r="A26" s="45" t="s">
        <v>59</v>
      </c>
      <c r="B26" s="781">
        <v>12100</v>
      </c>
      <c r="C26" s="781"/>
      <c r="D26" s="781">
        <v>12100</v>
      </c>
      <c r="E26" s="781"/>
      <c r="F26" s="781">
        <v>3</v>
      </c>
      <c r="G26" s="781"/>
      <c r="H26" s="46">
        <f t="shared" si="0"/>
        <v>2.4793388429752067E-4</v>
      </c>
      <c r="I26" s="781"/>
      <c r="J26" s="781"/>
      <c r="K26" s="46">
        <f t="shared" si="1"/>
        <v>0</v>
      </c>
      <c r="L26" s="47">
        <f t="shared" si="2"/>
        <v>12100</v>
      </c>
    </row>
    <row r="27" spans="1:12" ht="12.75" customHeight="1">
      <c r="A27" s="45" t="s">
        <v>60</v>
      </c>
      <c r="B27" s="781"/>
      <c r="C27" s="781"/>
      <c r="D27" s="781"/>
      <c r="E27" s="781"/>
      <c r="F27" s="781"/>
      <c r="G27" s="781"/>
      <c r="H27" s="46">
        <f t="shared" si="0"/>
        <v>0</v>
      </c>
      <c r="I27" s="781"/>
      <c r="J27" s="781"/>
      <c r="K27" s="46">
        <f t="shared" si="1"/>
        <v>0</v>
      </c>
      <c r="L27" s="47">
        <f t="shared" si="2"/>
        <v>0</v>
      </c>
    </row>
    <row r="28" spans="1:12" ht="25.5" customHeight="1">
      <c r="A28" s="48" t="s">
        <v>61</v>
      </c>
      <c r="B28" s="782"/>
      <c r="C28" s="782"/>
      <c r="D28" s="782"/>
      <c r="E28" s="782"/>
      <c r="F28" s="782"/>
      <c r="G28" s="782"/>
      <c r="H28" s="50">
        <f t="shared" si="0"/>
        <v>0</v>
      </c>
      <c r="I28" s="782"/>
      <c r="J28" s="782"/>
      <c r="K28" s="50">
        <f t="shared" si="1"/>
        <v>0</v>
      </c>
      <c r="L28" s="51">
        <f t="shared" si="2"/>
        <v>0</v>
      </c>
    </row>
    <row r="29" spans="1:12" ht="12.75" customHeight="1">
      <c r="A29" s="52" t="s">
        <v>62</v>
      </c>
      <c r="B29" s="781"/>
      <c r="C29" s="781"/>
      <c r="D29" s="781"/>
      <c r="E29" s="781"/>
      <c r="F29" s="781"/>
      <c r="G29" s="781"/>
      <c r="H29" s="46">
        <f t="shared" si="0"/>
        <v>0</v>
      </c>
      <c r="I29" s="781"/>
      <c r="J29" s="781"/>
      <c r="K29" s="46">
        <f t="shared" si="1"/>
        <v>0</v>
      </c>
      <c r="L29" s="47">
        <f t="shared" si="2"/>
        <v>0</v>
      </c>
    </row>
    <row r="30" spans="1:12" ht="12.75" customHeight="1">
      <c r="A30" s="45" t="s">
        <v>63</v>
      </c>
      <c r="B30" s="781">
        <v>1100</v>
      </c>
      <c r="C30" s="781"/>
      <c r="D30" s="781">
        <v>1100</v>
      </c>
      <c r="E30" s="781"/>
      <c r="F30" s="781"/>
      <c r="G30" s="781"/>
      <c r="H30" s="46">
        <f t="shared" si="0"/>
        <v>0</v>
      </c>
      <c r="I30" s="781"/>
      <c r="J30" s="781"/>
      <c r="K30" s="46">
        <f t="shared" si="1"/>
        <v>0</v>
      </c>
      <c r="L30" s="47">
        <f t="shared" si="2"/>
        <v>1100</v>
      </c>
    </row>
    <row r="31" spans="1:12" ht="12.75" customHeight="1">
      <c r="A31" s="42" t="s">
        <v>64</v>
      </c>
      <c r="B31" s="780">
        <f>SUM(B32:C34)</f>
        <v>3750</v>
      </c>
      <c r="C31" s="780"/>
      <c r="D31" s="780">
        <f>SUM(D32:E34)</f>
        <v>3750</v>
      </c>
      <c r="E31" s="780"/>
      <c r="F31" s="780">
        <f>SUM(F32:G34)</f>
        <v>0</v>
      </c>
      <c r="G31" s="780"/>
      <c r="H31" s="43">
        <f t="shared" si="0"/>
        <v>0</v>
      </c>
      <c r="I31" s="780">
        <f>SUM(I32:J34)</f>
        <v>0</v>
      </c>
      <c r="J31" s="780"/>
      <c r="K31" s="43">
        <f t="shared" si="1"/>
        <v>0</v>
      </c>
      <c r="L31" s="44">
        <f t="shared" si="2"/>
        <v>3750</v>
      </c>
    </row>
    <row r="32" spans="1:12" ht="12.75" customHeight="1">
      <c r="A32" s="45" t="s">
        <v>65</v>
      </c>
      <c r="B32" s="781">
        <v>1250</v>
      </c>
      <c r="C32" s="781"/>
      <c r="D32" s="781">
        <v>1250</v>
      </c>
      <c r="E32" s="781"/>
      <c r="F32" s="781"/>
      <c r="G32" s="781"/>
      <c r="H32" s="46">
        <f t="shared" si="0"/>
        <v>0</v>
      </c>
      <c r="I32" s="781"/>
      <c r="J32" s="781"/>
      <c r="K32" s="46">
        <f t="shared" si="1"/>
        <v>0</v>
      </c>
      <c r="L32" s="47">
        <f t="shared" si="2"/>
        <v>1250</v>
      </c>
    </row>
    <row r="33" spans="1:12" ht="12.75" customHeight="1">
      <c r="A33" s="45" t="s">
        <v>66</v>
      </c>
      <c r="B33" s="781">
        <v>1250</v>
      </c>
      <c r="C33" s="781"/>
      <c r="D33" s="781">
        <v>1250</v>
      </c>
      <c r="E33" s="781"/>
      <c r="F33" s="781"/>
      <c r="G33" s="781"/>
      <c r="H33" s="46">
        <f t="shared" si="0"/>
        <v>0</v>
      </c>
      <c r="I33" s="781"/>
      <c r="J33" s="781"/>
      <c r="K33" s="46">
        <f t="shared" si="1"/>
        <v>0</v>
      </c>
      <c r="L33" s="47">
        <f t="shared" si="2"/>
        <v>1250</v>
      </c>
    </row>
    <row r="34" spans="1:12" ht="12.75" customHeight="1">
      <c r="A34" s="45" t="s">
        <v>67</v>
      </c>
      <c r="B34" s="781">
        <v>1250</v>
      </c>
      <c r="C34" s="781"/>
      <c r="D34" s="781">
        <v>1250</v>
      </c>
      <c r="E34" s="781"/>
      <c r="F34" s="781"/>
      <c r="G34" s="781"/>
      <c r="H34" s="46">
        <f t="shared" si="0"/>
        <v>0</v>
      </c>
      <c r="I34" s="781"/>
      <c r="J34" s="781"/>
      <c r="K34" s="46">
        <f t="shared" si="1"/>
        <v>0</v>
      </c>
      <c r="L34" s="47">
        <f t="shared" si="2"/>
        <v>1250</v>
      </c>
    </row>
    <row r="35" spans="1:12" ht="12.75" customHeight="1">
      <c r="A35" s="42" t="s">
        <v>68</v>
      </c>
      <c r="B35" s="780">
        <f>SUM(B36:C39)</f>
        <v>0</v>
      </c>
      <c r="C35" s="780"/>
      <c r="D35" s="780">
        <f>SUM(D36:E39)</f>
        <v>0</v>
      </c>
      <c r="E35" s="780"/>
      <c r="F35" s="780">
        <f>SUM(F36:G39)</f>
        <v>0</v>
      </c>
      <c r="G35" s="780"/>
      <c r="H35" s="43">
        <f t="shared" si="0"/>
        <v>0</v>
      </c>
      <c r="I35" s="780">
        <f>SUM(I36:J39)</f>
        <v>0</v>
      </c>
      <c r="J35" s="780"/>
      <c r="K35" s="43">
        <f t="shared" si="1"/>
        <v>0</v>
      </c>
      <c r="L35" s="44">
        <f t="shared" si="2"/>
        <v>0</v>
      </c>
    </row>
    <row r="36" spans="1:12" ht="12.75" customHeight="1">
      <c r="A36" s="45" t="s">
        <v>69</v>
      </c>
      <c r="B36" s="781"/>
      <c r="C36" s="781"/>
      <c r="D36" s="781"/>
      <c r="E36" s="781"/>
      <c r="F36" s="781"/>
      <c r="G36" s="781"/>
      <c r="H36" s="46">
        <f t="shared" si="0"/>
        <v>0</v>
      </c>
      <c r="I36" s="781"/>
      <c r="J36" s="781"/>
      <c r="K36" s="46">
        <f t="shared" si="1"/>
        <v>0</v>
      </c>
      <c r="L36" s="47">
        <f t="shared" si="2"/>
        <v>0</v>
      </c>
    </row>
    <row r="37" spans="1:12" ht="12.75" customHeight="1">
      <c r="A37" s="45" t="s">
        <v>70</v>
      </c>
      <c r="B37" s="781"/>
      <c r="C37" s="781"/>
      <c r="D37" s="781"/>
      <c r="E37" s="781"/>
      <c r="F37" s="781"/>
      <c r="G37" s="781"/>
      <c r="H37" s="46">
        <f t="shared" si="0"/>
        <v>0</v>
      </c>
      <c r="I37" s="781"/>
      <c r="J37" s="781"/>
      <c r="K37" s="46">
        <f t="shared" si="1"/>
        <v>0</v>
      </c>
      <c r="L37" s="47">
        <f t="shared" si="2"/>
        <v>0</v>
      </c>
    </row>
    <row r="38" spans="1:12" ht="12.75" customHeight="1">
      <c r="A38" s="45" t="s">
        <v>71</v>
      </c>
      <c r="B38" s="781"/>
      <c r="C38" s="781"/>
      <c r="D38" s="781"/>
      <c r="E38" s="781"/>
      <c r="F38" s="781"/>
      <c r="G38" s="781"/>
      <c r="H38" s="46">
        <f t="shared" si="0"/>
        <v>0</v>
      </c>
      <c r="I38" s="781"/>
      <c r="J38" s="781"/>
      <c r="K38" s="46">
        <f t="shared" si="1"/>
        <v>0</v>
      </c>
      <c r="L38" s="47">
        <f t="shared" si="2"/>
        <v>0</v>
      </c>
    </row>
    <row r="39" spans="1:12" ht="12.75" customHeight="1">
      <c r="A39" s="53" t="s">
        <v>72</v>
      </c>
      <c r="B39" s="781"/>
      <c r="C39" s="781"/>
      <c r="D39" s="781"/>
      <c r="E39" s="781"/>
      <c r="F39" s="781"/>
      <c r="G39" s="781"/>
      <c r="H39" s="46">
        <f t="shared" si="0"/>
        <v>0</v>
      </c>
      <c r="I39" s="781"/>
      <c r="J39" s="781"/>
      <c r="K39" s="46">
        <f t="shared" si="1"/>
        <v>0</v>
      </c>
      <c r="L39" s="47">
        <f t="shared" si="2"/>
        <v>0</v>
      </c>
    </row>
    <row r="40" spans="1:12" ht="12.75" customHeight="1">
      <c r="A40" s="42" t="s">
        <v>73</v>
      </c>
      <c r="B40" s="781">
        <v>5500</v>
      </c>
      <c r="C40" s="781"/>
      <c r="D40" s="781">
        <v>5500</v>
      </c>
      <c r="E40" s="781"/>
      <c r="F40" s="781"/>
      <c r="G40" s="781"/>
      <c r="H40" s="43">
        <f t="shared" si="0"/>
        <v>0</v>
      </c>
      <c r="I40" s="781"/>
      <c r="J40" s="781"/>
      <c r="K40" s="43">
        <f t="shared" si="1"/>
        <v>0</v>
      </c>
      <c r="L40" s="44">
        <f t="shared" si="2"/>
        <v>5500</v>
      </c>
    </row>
    <row r="41" spans="1:12" ht="12.75" customHeight="1">
      <c r="A41" s="42" t="s">
        <v>74</v>
      </c>
      <c r="B41" s="780">
        <f>SUM(B42:C47)</f>
        <v>19688845</v>
      </c>
      <c r="C41" s="780"/>
      <c r="D41" s="780">
        <f>SUM(D42:E47)</f>
        <v>19688845</v>
      </c>
      <c r="E41" s="780"/>
      <c r="F41" s="780">
        <f>SUM(F42:G47)</f>
        <v>2581807.48</v>
      </c>
      <c r="G41" s="780"/>
      <c r="H41" s="43">
        <f t="shared" si="0"/>
        <v>0.1311304690549395</v>
      </c>
      <c r="I41" s="780">
        <f>SUM(I42:J47)</f>
        <v>7880402.3300000001</v>
      </c>
      <c r="J41" s="780"/>
      <c r="K41" s="43">
        <f t="shared" si="1"/>
        <v>0.40024706020083961</v>
      </c>
      <c r="L41" s="44">
        <f t="shared" si="2"/>
        <v>11808442.67</v>
      </c>
    </row>
    <row r="42" spans="1:12" ht="12.75" customHeight="1">
      <c r="A42" s="45" t="s">
        <v>75</v>
      </c>
      <c r="B42" s="781">
        <v>18480845</v>
      </c>
      <c r="C42" s="781"/>
      <c r="D42" s="781">
        <v>18480845</v>
      </c>
      <c r="E42" s="781"/>
      <c r="F42" s="781">
        <v>2581807.48</v>
      </c>
      <c r="G42" s="781"/>
      <c r="H42" s="46">
        <f t="shared" si="0"/>
        <v>0.13970180908935712</v>
      </c>
      <c r="I42" s="781">
        <v>7880402.3300000001</v>
      </c>
      <c r="J42" s="781"/>
      <c r="K42" s="46">
        <f t="shared" si="1"/>
        <v>0.42640919990400872</v>
      </c>
      <c r="L42" s="47">
        <f t="shared" si="2"/>
        <v>10600442.67</v>
      </c>
    </row>
    <row r="43" spans="1:12" ht="12.75" customHeight="1">
      <c r="A43" s="45" t="s">
        <v>76</v>
      </c>
      <c r="B43" s="781"/>
      <c r="C43" s="781"/>
      <c r="D43" s="781"/>
      <c r="E43" s="781"/>
      <c r="F43" s="781"/>
      <c r="G43" s="781"/>
      <c r="H43" s="46">
        <f t="shared" si="0"/>
        <v>0</v>
      </c>
      <c r="I43" s="781"/>
      <c r="J43" s="781"/>
      <c r="K43" s="46">
        <f t="shared" si="1"/>
        <v>0</v>
      </c>
      <c r="L43" s="47">
        <f t="shared" si="2"/>
        <v>0</v>
      </c>
    </row>
    <row r="44" spans="1:12" ht="12.75" customHeight="1">
      <c r="A44" s="45" t="s">
        <v>77</v>
      </c>
      <c r="B44" s="781"/>
      <c r="C44" s="781"/>
      <c r="D44" s="781"/>
      <c r="E44" s="781"/>
      <c r="F44" s="781"/>
      <c r="G44" s="781"/>
      <c r="H44" s="46">
        <f t="shared" si="0"/>
        <v>0</v>
      </c>
      <c r="I44" s="781"/>
      <c r="J44" s="781"/>
      <c r="K44" s="46">
        <f t="shared" si="1"/>
        <v>0</v>
      </c>
      <c r="L44" s="47">
        <f t="shared" si="2"/>
        <v>0</v>
      </c>
    </row>
    <row r="45" spans="1:12" ht="12.75" customHeight="1">
      <c r="A45" s="45" t="s">
        <v>78</v>
      </c>
      <c r="B45" s="781"/>
      <c r="C45" s="781"/>
      <c r="D45" s="781"/>
      <c r="E45" s="781"/>
      <c r="F45" s="781"/>
      <c r="G45" s="781"/>
      <c r="H45" s="46">
        <f t="shared" si="0"/>
        <v>0</v>
      </c>
      <c r="I45" s="781"/>
      <c r="J45" s="781"/>
      <c r="K45" s="46">
        <f t="shared" si="1"/>
        <v>0</v>
      </c>
      <c r="L45" s="47">
        <f t="shared" si="2"/>
        <v>0</v>
      </c>
    </row>
    <row r="46" spans="1:12" ht="12.75" customHeight="1">
      <c r="A46" s="45" t="s">
        <v>79</v>
      </c>
      <c r="B46" s="781">
        <v>1208000</v>
      </c>
      <c r="C46" s="781"/>
      <c r="D46" s="781">
        <v>1208000</v>
      </c>
      <c r="E46" s="781"/>
      <c r="F46" s="781"/>
      <c r="G46" s="781"/>
      <c r="H46" s="46">
        <f t="shared" si="0"/>
        <v>0</v>
      </c>
      <c r="I46" s="781"/>
      <c r="J46" s="781"/>
      <c r="K46" s="46">
        <f t="shared" si="1"/>
        <v>0</v>
      </c>
      <c r="L46" s="47">
        <f t="shared" si="2"/>
        <v>1208000</v>
      </c>
    </row>
    <row r="47" spans="1:12" ht="12.75" customHeight="1">
      <c r="A47" s="54" t="s">
        <v>80</v>
      </c>
      <c r="B47" s="781"/>
      <c r="C47" s="781"/>
      <c r="D47" s="781"/>
      <c r="E47" s="781"/>
      <c r="F47" s="781"/>
      <c r="G47" s="781"/>
      <c r="H47" s="46">
        <f t="shared" si="0"/>
        <v>0</v>
      </c>
      <c r="I47" s="781"/>
      <c r="J47" s="781"/>
      <c r="K47" s="46">
        <f t="shared" si="1"/>
        <v>0</v>
      </c>
      <c r="L47" s="47">
        <f t="shared" si="2"/>
        <v>0</v>
      </c>
    </row>
    <row r="48" spans="1:12" ht="12.75" customHeight="1">
      <c r="A48" s="42" t="s">
        <v>81</v>
      </c>
      <c r="B48" s="780">
        <f>SUM(B49:C53)</f>
        <v>19000</v>
      </c>
      <c r="C48" s="780"/>
      <c r="D48" s="780">
        <f>SUM(D49:E53)</f>
        <v>19000</v>
      </c>
      <c r="E48" s="780"/>
      <c r="F48" s="780">
        <f>SUM(F49:G53)</f>
        <v>0</v>
      </c>
      <c r="G48" s="780"/>
      <c r="H48" s="43">
        <f t="shared" si="0"/>
        <v>0</v>
      </c>
      <c r="I48" s="780">
        <f>SUM(I49:J53)</f>
        <v>0</v>
      </c>
      <c r="J48" s="780"/>
      <c r="K48" s="43">
        <f t="shared" si="1"/>
        <v>0</v>
      </c>
      <c r="L48" s="44">
        <f t="shared" si="2"/>
        <v>19000</v>
      </c>
    </row>
    <row r="49" spans="1:12" ht="12.75" customHeight="1">
      <c r="A49" s="45" t="s">
        <v>82</v>
      </c>
      <c r="B49" s="781">
        <v>2000</v>
      </c>
      <c r="C49" s="781"/>
      <c r="D49" s="781">
        <v>2000</v>
      </c>
      <c r="E49" s="781"/>
      <c r="F49" s="781"/>
      <c r="G49" s="781"/>
      <c r="H49" s="46">
        <f t="shared" si="0"/>
        <v>0</v>
      </c>
      <c r="I49" s="781"/>
      <c r="J49" s="781"/>
      <c r="K49" s="46">
        <f t="shared" si="1"/>
        <v>0</v>
      </c>
      <c r="L49" s="47">
        <f t="shared" si="2"/>
        <v>2000</v>
      </c>
    </row>
    <row r="50" spans="1:12" ht="12.75" customHeight="1">
      <c r="A50" s="45" t="s">
        <v>83</v>
      </c>
      <c r="B50" s="781">
        <v>7000</v>
      </c>
      <c r="C50" s="781"/>
      <c r="D50" s="781">
        <v>7000</v>
      </c>
      <c r="E50" s="781"/>
      <c r="F50" s="781"/>
      <c r="G50" s="781"/>
      <c r="H50" s="46">
        <f t="shared" si="0"/>
        <v>0</v>
      </c>
      <c r="I50" s="781"/>
      <c r="J50" s="781"/>
      <c r="K50" s="46">
        <f t="shared" si="1"/>
        <v>0</v>
      </c>
      <c r="L50" s="47">
        <f t="shared" si="2"/>
        <v>7000</v>
      </c>
    </row>
    <row r="51" spans="1:12" ht="12.75" customHeight="1">
      <c r="A51" s="45" t="s">
        <v>84</v>
      </c>
      <c r="B51" s="781">
        <v>10000</v>
      </c>
      <c r="C51" s="781"/>
      <c r="D51" s="781">
        <v>10000</v>
      </c>
      <c r="E51" s="781"/>
      <c r="F51" s="781"/>
      <c r="G51" s="781"/>
      <c r="H51" s="46">
        <f t="shared" si="0"/>
        <v>0</v>
      </c>
      <c r="I51" s="781"/>
      <c r="J51" s="781"/>
      <c r="K51" s="46">
        <f t="shared" si="1"/>
        <v>0</v>
      </c>
      <c r="L51" s="47">
        <f t="shared" si="2"/>
        <v>10000</v>
      </c>
    </row>
    <row r="52" spans="1:12" ht="25.5" customHeight="1">
      <c r="A52" s="48" t="s">
        <v>85</v>
      </c>
      <c r="B52" s="782"/>
      <c r="C52" s="782"/>
      <c r="D52" s="782"/>
      <c r="E52" s="782"/>
      <c r="F52" s="782"/>
      <c r="G52" s="782"/>
      <c r="H52" s="50">
        <f t="shared" si="0"/>
        <v>0</v>
      </c>
      <c r="I52" s="782"/>
      <c r="J52" s="782"/>
      <c r="K52" s="50">
        <f t="shared" si="1"/>
        <v>0</v>
      </c>
      <c r="L52" s="51">
        <f t="shared" si="2"/>
        <v>0</v>
      </c>
    </row>
    <row r="53" spans="1:12" ht="12.75" customHeight="1">
      <c r="A53" s="54" t="s">
        <v>86</v>
      </c>
      <c r="B53" s="781"/>
      <c r="C53" s="781"/>
      <c r="D53" s="781"/>
      <c r="E53" s="781"/>
      <c r="F53" s="781"/>
      <c r="G53" s="781"/>
      <c r="H53" s="46">
        <f t="shared" si="0"/>
        <v>0</v>
      </c>
      <c r="I53" s="781"/>
      <c r="J53" s="781"/>
      <c r="K53" s="46">
        <f t="shared" si="1"/>
        <v>0</v>
      </c>
      <c r="L53" s="47">
        <f t="shared" si="2"/>
        <v>0</v>
      </c>
    </row>
    <row r="54" spans="1:12" ht="12.75" customHeight="1">
      <c r="A54" s="39" t="s">
        <v>87</v>
      </c>
      <c r="B54" s="779">
        <f>+B55+B58+B61+B62+B70</f>
        <v>2553500</v>
      </c>
      <c r="C54" s="779"/>
      <c r="D54" s="779">
        <f>+D55+D58+D61+D62+D70</f>
        <v>2553500</v>
      </c>
      <c r="E54" s="779"/>
      <c r="F54" s="779">
        <f>+F55+F58+F61+F62+F70</f>
        <v>0</v>
      </c>
      <c r="G54" s="779"/>
      <c r="H54" s="40">
        <f t="shared" si="0"/>
        <v>0</v>
      </c>
      <c r="I54" s="779">
        <f>+I55+I58+I61+I62+I70</f>
        <v>0</v>
      </c>
      <c r="J54" s="779"/>
      <c r="K54" s="40">
        <f t="shared" si="1"/>
        <v>0</v>
      </c>
      <c r="L54" s="41">
        <f t="shared" si="2"/>
        <v>2553500</v>
      </c>
    </row>
    <row r="55" spans="1:12" ht="12.75" customHeight="1">
      <c r="A55" s="42" t="s">
        <v>88</v>
      </c>
      <c r="B55" s="780">
        <f>SUM(B56:C57)</f>
        <v>2000</v>
      </c>
      <c r="C55" s="780"/>
      <c r="D55" s="780">
        <f>SUM(D56:E57)</f>
        <v>2000</v>
      </c>
      <c r="E55" s="780"/>
      <c r="F55" s="780">
        <f>SUM(F56:G57)</f>
        <v>0</v>
      </c>
      <c r="G55" s="780"/>
      <c r="H55" s="43">
        <f t="shared" si="0"/>
        <v>0</v>
      </c>
      <c r="I55" s="780">
        <f>SUM(I56:J57)</f>
        <v>0</v>
      </c>
      <c r="J55" s="780"/>
      <c r="K55" s="43">
        <f t="shared" si="1"/>
        <v>0</v>
      </c>
      <c r="L55" s="44">
        <f t="shared" si="2"/>
        <v>2000</v>
      </c>
    </row>
    <row r="56" spans="1:12" ht="12.75" customHeight="1">
      <c r="A56" s="45" t="s">
        <v>89</v>
      </c>
      <c r="B56" s="781">
        <v>2000</v>
      </c>
      <c r="C56" s="781"/>
      <c r="D56" s="781">
        <v>2000</v>
      </c>
      <c r="E56" s="781"/>
      <c r="F56" s="781"/>
      <c r="G56" s="781"/>
      <c r="H56" s="46">
        <f t="shared" si="0"/>
        <v>0</v>
      </c>
      <c r="I56" s="781"/>
      <c r="J56" s="781"/>
      <c r="K56" s="46">
        <f t="shared" si="1"/>
        <v>0</v>
      </c>
      <c r="L56" s="47">
        <f t="shared" si="2"/>
        <v>2000</v>
      </c>
    </row>
    <row r="57" spans="1:12" ht="12.75" customHeight="1">
      <c r="A57" s="45" t="s">
        <v>90</v>
      </c>
      <c r="B57" s="781"/>
      <c r="C57" s="781"/>
      <c r="D57" s="781"/>
      <c r="E57" s="781"/>
      <c r="F57" s="781"/>
      <c r="G57" s="781"/>
      <c r="H57" s="46">
        <f t="shared" si="0"/>
        <v>0</v>
      </c>
      <c r="I57" s="781"/>
      <c r="J57" s="781"/>
      <c r="K57" s="46">
        <f t="shared" si="1"/>
        <v>0</v>
      </c>
      <c r="L57" s="47">
        <f t="shared" si="2"/>
        <v>0</v>
      </c>
    </row>
    <row r="58" spans="1:12" ht="12.75" customHeight="1">
      <c r="A58" s="42" t="s">
        <v>91</v>
      </c>
      <c r="B58" s="780">
        <f>SUM(B59:C60)</f>
        <v>1500</v>
      </c>
      <c r="C58" s="780"/>
      <c r="D58" s="780">
        <f>SUM(D59:E60)</f>
        <v>1500</v>
      </c>
      <c r="E58" s="780"/>
      <c r="F58" s="780">
        <f>SUM(F59:G60)</f>
        <v>0</v>
      </c>
      <c r="G58" s="780"/>
      <c r="H58" s="43">
        <f t="shared" si="0"/>
        <v>0</v>
      </c>
      <c r="I58" s="780">
        <f>SUM(I59:J60)</f>
        <v>0</v>
      </c>
      <c r="J58" s="780"/>
      <c r="K58" s="43">
        <f t="shared" si="1"/>
        <v>0</v>
      </c>
      <c r="L58" s="44">
        <f t="shared" si="2"/>
        <v>1500</v>
      </c>
    </row>
    <row r="59" spans="1:12" ht="12.75" customHeight="1">
      <c r="A59" s="45" t="s">
        <v>92</v>
      </c>
      <c r="B59" s="781">
        <v>1500</v>
      </c>
      <c r="C59" s="781"/>
      <c r="D59" s="781">
        <v>1500</v>
      </c>
      <c r="E59" s="781"/>
      <c r="F59" s="781"/>
      <c r="G59" s="781"/>
      <c r="H59" s="46">
        <f t="shared" si="0"/>
        <v>0</v>
      </c>
      <c r="I59" s="781"/>
      <c r="J59" s="781"/>
      <c r="K59" s="46">
        <f t="shared" si="1"/>
        <v>0</v>
      </c>
      <c r="L59" s="47">
        <f t="shared" si="2"/>
        <v>1500</v>
      </c>
    </row>
    <row r="60" spans="1:12" ht="12.75" customHeight="1">
      <c r="A60" s="45" t="s">
        <v>93</v>
      </c>
      <c r="B60" s="781"/>
      <c r="C60" s="781"/>
      <c r="D60" s="781"/>
      <c r="E60" s="781"/>
      <c r="F60" s="781"/>
      <c r="G60" s="781"/>
      <c r="H60" s="46">
        <f t="shared" si="0"/>
        <v>0</v>
      </c>
      <c r="I60" s="781"/>
      <c r="J60" s="781"/>
      <c r="K60" s="46">
        <f t="shared" si="1"/>
        <v>0</v>
      </c>
      <c r="L60" s="47">
        <f t="shared" si="2"/>
        <v>0</v>
      </c>
    </row>
    <row r="61" spans="1:12" ht="12.75" customHeight="1">
      <c r="A61" s="42" t="s">
        <v>94</v>
      </c>
      <c r="B61" s="781"/>
      <c r="C61" s="781"/>
      <c r="D61" s="781"/>
      <c r="E61" s="781"/>
      <c r="F61" s="781"/>
      <c r="G61" s="781"/>
      <c r="H61" s="43">
        <f t="shared" si="0"/>
        <v>0</v>
      </c>
      <c r="I61" s="781"/>
      <c r="J61" s="781"/>
      <c r="K61" s="43">
        <f t="shared" si="1"/>
        <v>0</v>
      </c>
      <c r="L61" s="44">
        <f t="shared" si="2"/>
        <v>0</v>
      </c>
    </row>
    <row r="62" spans="1:12" ht="12.75" customHeight="1">
      <c r="A62" s="42" t="s">
        <v>95</v>
      </c>
      <c r="B62" s="780">
        <f>SUM(B63:C69)</f>
        <v>2550000</v>
      </c>
      <c r="C62" s="780"/>
      <c r="D62" s="780">
        <f>SUM(D63:E69)</f>
        <v>2550000</v>
      </c>
      <c r="E62" s="780"/>
      <c r="F62" s="780">
        <f>SUM(F63:G69)</f>
        <v>0</v>
      </c>
      <c r="G62" s="780"/>
      <c r="H62" s="43">
        <f t="shared" si="0"/>
        <v>0</v>
      </c>
      <c r="I62" s="780">
        <f>SUM(I63:J69)</f>
        <v>0</v>
      </c>
      <c r="J62" s="780"/>
      <c r="K62" s="43">
        <f t="shared" si="1"/>
        <v>0</v>
      </c>
      <c r="L62" s="44">
        <f t="shared" si="2"/>
        <v>2550000</v>
      </c>
    </row>
    <row r="63" spans="1:12" ht="12.75" customHeight="1">
      <c r="A63" s="45" t="s">
        <v>75</v>
      </c>
      <c r="B63" s="781">
        <v>1072000</v>
      </c>
      <c r="C63" s="781"/>
      <c r="D63" s="781">
        <v>1072000</v>
      </c>
      <c r="E63" s="781"/>
      <c r="F63" s="781"/>
      <c r="G63" s="781"/>
      <c r="H63" s="46">
        <f t="shared" si="0"/>
        <v>0</v>
      </c>
      <c r="I63" s="781"/>
      <c r="J63" s="781"/>
      <c r="K63" s="46">
        <f t="shared" si="1"/>
        <v>0</v>
      </c>
      <c r="L63" s="47">
        <f t="shared" si="2"/>
        <v>1072000</v>
      </c>
    </row>
    <row r="64" spans="1:12" ht="12.75" customHeight="1">
      <c r="A64" s="45" t="s">
        <v>76</v>
      </c>
      <c r="B64" s="781"/>
      <c r="C64" s="781"/>
      <c r="D64" s="781"/>
      <c r="E64" s="781"/>
      <c r="F64" s="781"/>
      <c r="G64" s="781"/>
      <c r="H64" s="46">
        <f t="shared" si="0"/>
        <v>0</v>
      </c>
      <c r="I64" s="781"/>
      <c r="J64" s="781"/>
      <c r="K64" s="46">
        <f t="shared" si="1"/>
        <v>0</v>
      </c>
      <c r="L64" s="47">
        <f t="shared" si="2"/>
        <v>0</v>
      </c>
    </row>
    <row r="65" spans="1:13" ht="12.75" customHeight="1">
      <c r="A65" s="45" t="s">
        <v>77</v>
      </c>
      <c r="B65" s="781"/>
      <c r="C65" s="781"/>
      <c r="D65" s="781"/>
      <c r="E65" s="781"/>
      <c r="F65" s="781"/>
      <c r="G65" s="781"/>
      <c r="H65" s="46">
        <f t="shared" si="0"/>
        <v>0</v>
      </c>
      <c r="I65" s="781"/>
      <c r="J65" s="781"/>
      <c r="K65" s="46">
        <f t="shared" si="1"/>
        <v>0</v>
      </c>
      <c r="L65" s="47">
        <f t="shared" si="2"/>
        <v>0</v>
      </c>
    </row>
    <row r="66" spans="1:13" ht="12.75" customHeight="1">
      <c r="A66" s="45" t="s">
        <v>78</v>
      </c>
      <c r="B66" s="781"/>
      <c r="C66" s="781"/>
      <c r="D66" s="781"/>
      <c r="E66" s="781"/>
      <c r="F66" s="781"/>
      <c r="G66" s="781"/>
      <c r="H66" s="46">
        <f t="shared" si="0"/>
        <v>0</v>
      </c>
      <c r="I66" s="781"/>
      <c r="J66" s="781"/>
      <c r="K66" s="46">
        <f t="shared" si="1"/>
        <v>0</v>
      </c>
      <c r="L66" s="47">
        <f t="shared" si="2"/>
        <v>0</v>
      </c>
    </row>
    <row r="67" spans="1:13" ht="12.75" customHeight="1">
      <c r="A67" s="55" t="s">
        <v>96</v>
      </c>
      <c r="B67" s="781"/>
      <c r="C67" s="781"/>
      <c r="D67" s="781"/>
      <c r="E67" s="781"/>
      <c r="F67" s="781"/>
      <c r="G67" s="781"/>
      <c r="H67" s="46">
        <f t="shared" si="0"/>
        <v>0</v>
      </c>
      <c r="I67" s="781"/>
      <c r="J67" s="781"/>
      <c r="K67" s="46">
        <f t="shared" si="1"/>
        <v>0</v>
      </c>
      <c r="L67" s="47">
        <f t="shared" si="2"/>
        <v>0</v>
      </c>
    </row>
    <row r="68" spans="1:13" ht="12.75" customHeight="1">
      <c r="A68" s="55" t="s">
        <v>79</v>
      </c>
      <c r="B68" s="781">
        <v>1478000</v>
      </c>
      <c r="C68" s="781"/>
      <c r="D68" s="781">
        <v>1478000</v>
      </c>
      <c r="E68" s="781"/>
      <c r="F68" s="781"/>
      <c r="G68" s="781"/>
      <c r="H68" s="46">
        <f t="shared" si="0"/>
        <v>0</v>
      </c>
      <c r="I68" s="781"/>
      <c r="J68" s="781"/>
      <c r="K68" s="46">
        <f t="shared" si="1"/>
        <v>0</v>
      </c>
      <c r="L68" s="47">
        <f t="shared" si="2"/>
        <v>1478000</v>
      </c>
    </row>
    <row r="69" spans="1:13" ht="12.75" customHeight="1">
      <c r="A69" s="55" t="s">
        <v>80</v>
      </c>
      <c r="B69" s="781"/>
      <c r="C69" s="781"/>
      <c r="D69" s="781"/>
      <c r="E69" s="781"/>
      <c r="F69" s="781"/>
      <c r="G69" s="781"/>
      <c r="H69" s="46">
        <f t="shared" si="0"/>
        <v>0</v>
      </c>
      <c r="I69" s="781"/>
      <c r="J69" s="781"/>
      <c r="K69" s="46">
        <f t="shared" si="1"/>
        <v>0</v>
      </c>
      <c r="L69" s="47">
        <f t="shared" si="2"/>
        <v>0</v>
      </c>
    </row>
    <row r="70" spans="1:13" ht="12.75" customHeight="1">
      <c r="A70" s="42" t="s">
        <v>97</v>
      </c>
      <c r="B70" s="780">
        <f>SUM(B71:C75)</f>
        <v>0</v>
      </c>
      <c r="C70" s="780"/>
      <c r="D70" s="780">
        <f>SUM(D71:E75)</f>
        <v>0</v>
      </c>
      <c r="E70" s="780"/>
      <c r="F70" s="780">
        <f>SUM(F71:G75)</f>
        <v>0</v>
      </c>
      <c r="G70" s="780"/>
      <c r="H70" s="43">
        <f t="shared" si="0"/>
        <v>0</v>
      </c>
      <c r="I70" s="780">
        <f>SUM(I71:J75)</f>
        <v>0</v>
      </c>
      <c r="J70" s="780"/>
      <c r="K70" s="43">
        <f t="shared" si="1"/>
        <v>0</v>
      </c>
      <c r="L70" s="44">
        <f t="shared" si="2"/>
        <v>0</v>
      </c>
    </row>
    <row r="71" spans="1:13" ht="12.75" customHeight="1">
      <c r="A71" s="45" t="s">
        <v>98</v>
      </c>
      <c r="B71" s="781"/>
      <c r="C71" s="781"/>
      <c r="D71" s="781"/>
      <c r="E71" s="781"/>
      <c r="F71" s="781"/>
      <c r="G71" s="781"/>
      <c r="H71" s="46">
        <f t="shared" si="0"/>
        <v>0</v>
      </c>
      <c r="I71" s="781"/>
      <c r="J71" s="781"/>
      <c r="K71" s="46">
        <f t="shared" si="1"/>
        <v>0</v>
      </c>
      <c r="L71" s="47">
        <f t="shared" si="2"/>
        <v>0</v>
      </c>
    </row>
    <row r="72" spans="1:13" ht="29.9" customHeight="1">
      <c r="A72" s="56" t="s">
        <v>99</v>
      </c>
      <c r="B72" s="781"/>
      <c r="C72" s="781"/>
      <c r="D72" s="781"/>
      <c r="E72" s="781"/>
      <c r="F72" s="781"/>
      <c r="G72" s="781"/>
      <c r="H72" s="46">
        <f t="shared" si="0"/>
        <v>0</v>
      </c>
      <c r="I72" s="781"/>
      <c r="J72" s="781"/>
      <c r="K72" s="46">
        <f t="shared" si="1"/>
        <v>0</v>
      </c>
      <c r="L72" s="47">
        <f t="shared" si="2"/>
        <v>0</v>
      </c>
    </row>
    <row r="73" spans="1:13" ht="29.9" customHeight="1">
      <c r="A73" s="55" t="s">
        <v>100</v>
      </c>
      <c r="B73" s="57"/>
      <c r="C73" s="58"/>
      <c r="D73" s="57"/>
      <c r="E73" s="58"/>
      <c r="F73" s="57"/>
      <c r="G73" s="58"/>
      <c r="H73" s="46">
        <f t="shared" si="0"/>
        <v>0</v>
      </c>
      <c r="I73" s="57"/>
      <c r="J73" s="58"/>
      <c r="K73" s="46">
        <f t="shared" si="1"/>
        <v>0</v>
      </c>
      <c r="L73" s="47">
        <f t="shared" si="2"/>
        <v>0</v>
      </c>
    </row>
    <row r="74" spans="1:13" ht="29.9" customHeight="1">
      <c r="A74" s="55" t="s">
        <v>101</v>
      </c>
      <c r="B74" s="57"/>
      <c r="C74" s="58"/>
      <c r="D74" s="57"/>
      <c r="E74" s="58"/>
      <c r="F74" s="57"/>
      <c r="G74" s="58"/>
      <c r="H74" s="46">
        <f t="shared" si="0"/>
        <v>0</v>
      </c>
      <c r="I74" s="57"/>
      <c r="J74" s="58"/>
      <c r="K74" s="46">
        <f t="shared" si="1"/>
        <v>0</v>
      </c>
      <c r="L74" s="47">
        <f t="shared" si="2"/>
        <v>0</v>
      </c>
    </row>
    <row r="75" spans="1:13" ht="12.75" customHeight="1">
      <c r="A75" s="55" t="s">
        <v>102</v>
      </c>
      <c r="B75" s="781"/>
      <c r="C75" s="781"/>
      <c r="D75" s="781"/>
      <c r="E75" s="781"/>
      <c r="F75" s="781"/>
      <c r="G75" s="781"/>
      <c r="H75" s="46">
        <f t="shared" si="0"/>
        <v>0</v>
      </c>
      <c r="I75" s="781"/>
      <c r="J75" s="781"/>
      <c r="K75" s="46">
        <f t="shared" si="1"/>
        <v>0</v>
      </c>
      <c r="L75" s="47">
        <f t="shared" si="2"/>
        <v>0</v>
      </c>
      <c r="M75" s="17" t="s">
        <v>103</v>
      </c>
    </row>
    <row r="76" spans="1:13" ht="29.9" customHeight="1">
      <c r="A76" s="59" t="s">
        <v>104</v>
      </c>
      <c r="B76" s="783">
        <f>+B126</f>
        <v>0</v>
      </c>
      <c r="C76" s="783"/>
      <c r="D76" s="783">
        <f>+D126</f>
        <v>0</v>
      </c>
      <c r="E76" s="783"/>
      <c r="F76" s="783">
        <f>+F126</f>
        <v>0</v>
      </c>
      <c r="G76" s="783"/>
      <c r="H76" s="60">
        <f t="shared" si="0"/>
        <v>0</v>
      </c>
      <c r="I76" s="783">
        <f>+I126</f>
        <v>0</v>
      </c>
      <c r="J76" s="783"/>
      <c r="K76" s="60">
        <f t="shared" si="1"/>
        <v>0</v>
      </c>
      <c r="L76" s="61">
        <f>+D76+I76</f>
        <v>0</v>
      </c>
    </row>
    <row r="77" spans="1:13" ht="12.75" customHeight="1">
      <c r="A77" s="62" t="s">
        <v>105</v>
      </c>
      <c r="B77" s="784">
        <f>+B13+B76</f>
        <v>23289012</v>
      </c>
      <c r="C77" s="784"/>
      <c r="D77" s="784">
        <f>+D13+D76</f>
        <v>23289012</v>
      </c>
      <c r="E77" s="784"/>
      <c r="F77" s="784">
        <f>+F13+F76</f>
        <v>2686138.52</v>
      </c>
      <c r="G77" s="784"/>
      <c r="H77" s="63"/>
      <c r="I77" s="784">
        <f>+I13+I76</f>
        <v>8311035.71</v>
      </c>
      <c r="J77" s="784"/>
      <c r="K77" s="63"/>
      <c r="L77" s="64">
        <f t="shared" ref="L77:L85" si="3">+D77-I77</f>
        <v>14977976.289999999</v>
      </c>
    </row>
    <row r="78" spans="1:13" ht="29.9" customHeight="1">
      <c r="A78" s="65" t="s">
        <v>106</v>
      </c>
      <c r="B78" s="785">
        <f>+B79+B82</f>
        <v>0</v>
      </c>
      <c r="C78" s="785"/>
      <c r="D78" s="785">
        <f>+D79+D82</f>
        <v>0</v>
      </c>
      <c r="E78" s="785"/>
      <c r="F78" s="785">
        <f>+F79+F82</f>
        <v>0</v>
      </c>
      <c r="G78" s="785"/>
      <c r="H78" s="60">
        <f t="shared" ref="H78:H84" si="4">IF(D78="",0,IF(D78=0,0,+F78/D78))</f>
        <v>0</v>
      </c>
      <c r="I78" s="785">
        <f>+I79+I82</f>
        <v>0</v>
      </c>
      <c r="J78" s="785"/>
      <c r="K78" s="60">
        <f t="shared" ref="K78:K84" si="5">IF(D78="",0,IF(D78=0,0,I78/D78))</f>
        <v>0</v>
      </c>
      <c r="L78" s="61">
        <f t="shared" si="3"/>
        <v>0</v>
      </c>
    </row>
    <row r="79" spans="1:13" ht="12.75" customHeight="1">
      <c r="A79" s="39" t="s">
        <v>107</v>
      </c>
      <c r="B79" s="779">
        <f>SUM(B80:C81)</f>
        <v>0</v>
      </c>
      <c r="C79" s="779"/>
      <c r="D79" s="779">
        <f>SUM(D80:E81)</f>
        <v>0</v>
      </c>
      <c r="E79" s="779"/>
      <c r="F79" s="779">
        <f>SUM(F80:G81)</f>
        <v>0</v>
      </c>
      <c r="G79" s="779"/>
      <c r="H79" s="67">
        <f t="shared" si="4"/>
        <v>0</v>
      </c>
      <c r="I79" s="779">
        <f>SUM(I80:J81)</f>
        <v>0</v>
      </c>
      <c r="J79" s="779"/>
      <c r="K79" s="67">
        <f t="shared" si="5"/>
        <v>0</v>
      </c>
      <c r="L79" s="41">
        <f t="shared" si="3"/>
        <v>0</v>
      </c>
    </row>
    <row r="80" spans="1:13" ht="12.75" customHeight="1">
      <c r="A80" s="45" t="s">
        <v>108</v>
      </c>
      <c r="B80" s="781"/>
      <c r="C80" s="781"/>
      <c r="D80" s="781"/>
      <c r="E80" s="781"/>
      <c r="F80" s="781"/>
      <c r="G80" s="781"/>
      <c r="H80" s="46">
        <f t="shared" si="4"/>
        <v>0</v>
      </c>
      <c r="I80" s="781"/>
      <c r="J80" s="781"/>
      <c r="K80" s="46">
        <f t="shared" si="5"/>
        <v>0</v>
      </c>
      <c r="L80" s="47">
        <f t="shared" si="3"/>
        <v>0</v>
      </c>
    </row>
    <row r="81" spans="1:12" ht="12.75" customHeight="1">
      <c r="A81" s="68" t="s">
        <v>109</v>
      </c>
      <c r="B81" s="781"/>
      <c r="C81" s="781"/>
      <c r="D81" s="781"/>
      <c r="E81" s="781"/>
      <c r="F81" s="781"/>
      <c r="G81" s="781"/>
      <c r="H81" s="46">
        <f t="shared" si="4"/>
        <v>0</v>
      </c>
      <c r="I81" s="781"/>
      <c r="J81" s="781"/>
      <c r="K81" s="46">
        <f t="shared" si="5"/>
        <v>0</v>
      </c>
      <c r="L81" s="47">
        <f t="shared" si="3"/>
        <v>0</v>
      </c>
    </row>
    <row r="82" spans="1:12" ht="12.75" customHeight="1">
      <c r="A82" s="39" t="s">
        <v>110</v>
      </c>
      <c r="B82" s="779">
        <f>SUM(B83:C84)</f>
        <v>0</v>
      </c>
      <c r="C82" s="779"/>
      <c r="D82" s="779">
        <f>SUM(D83:E84)</f>
        <v>0</v>
      </c>
      <c r="E82" s="779"/>
      <c r="F82" s="779">
        <f>SUM(F83:G84)</f>
        <v>0</v>
      </c>
      <c r="G82" s="779"/>
      <c r="H82" s="67">
        <f t="shared" si="4"/>
        <v>0</v>
      </c>
      <c r="I82" s="779">
        <f>SUM(I83:J84)</f>
        <v>0</v>
      </c>
      <c r="J82" s="779"/>
      <c r="K82" s="67">
        <f t="shared" si="5"/>
        <v>0</v>
      </c>
      <c r="L82" s="41">
        <f t="shared" si="3"/>
        <v>0</v>
      </c>
    </row>
    <row r="83" spans="1:12" ht="12.75" customHeight="1">
      <c r="A83" s="45" t="s">
        <v>108</v>
      </c>
      <c r="B83" s="781"/>
      <c r="C83" s="781"/>
      <c r="D83" s="781"/>
      <c r="E83" s="781"/>
      <c r="F83" s="781"/>
      <c r="G83" s="781"/>
      <c r="H83" s="46">
        <f t="shared" si="4"/>
        <v>0</v>
      </c>
      <c r="I83" s="781"/>
      <c r="J83" s="781"/>
      <c r="K83" s="46">
        <f t="shared" si="5"/>
        <v>0</v>
      </c>
      <c r="L83" s="47">
        <f t="shared" si="3"/>
        <v>0</v>
      </c>
    </row>
    <row r="84" spans="1:12" ht="12.75" customHeight="1">
      <c r="A84" s="68" t="s">
        <v>109</v>
      </c>
      <c r="B84" s="781"/>
      <c r="C84" s="781"/>
      <c r="D84" s="781"/>
      <c r="E84" s="781"/>
      <c r="F84" s="781"/>
      <c r="G84" s="781"/>
      <c r="H84" s="46">
        <f t="shared" si="4"/>
        <v>0</v>
      </c>
      <c r="I84" s="781"/>
      <c r="J84" s="781"/>
      <c r="K84" s="46">
        <f t="shared" si="5"/>
        <v>0</v>
      </c>
      <c r="L84" s="47">
        <f t="shared" si="3"/>
        <v>0</v>
      </c>
    </row>
    <row r="85" spans="1:12" ht="14.65" customHeight="1">
      <c r="A85" s="62" t="s">
        <v>111</v>
      </c>
      <c r="B85" s="784">
        <f>+B77+B78</f>
        <v>23289012</v>
      </c>
      <c r="C85" s="784"/>
      <c r="D85" s="784">
        <f>+D77+D78</f>
        <v>23289012</v>
      </c>
      <c r="E85" s="784"/>
      <c r="F85" s="784">
        <f>+F77+F78</f>
        <v>2686138.52</v>
      </c>
      <c r="G85" s="784"/>
      <c r="H85" s="63"/>
      <c r="I85" s="784">
        <f>+I77+I78</f>
        <v>8311035.71</v>
      </c>
      <c r="J85" s="784"/>
      <c r="K85" s="63"/>
      <c r="L85" s="64">
        <f t="shared" si="3"/>
        <v>14977976.289999999</v>
      </c>
    </row>
    <row r="86" spans="1:12" ht="12.75" customHeight="1">
      <c r="A86" s="69" t="s">
        <v>112</v>
      </c>
      <c r="B86" s="786"/>
      <c r="C86" s="786"/>
      <c r="D86" s="786"/>
      <c r="E86" s="786"/>
      <c r="F86" s="786"/>
      <c r="G86" s="786"/>
      <c r="H86" s="63"/>
      <c r="I86" s="787">
        <f>IF(A7="6º Bimestre de 2017",IF(I85-ABS(E116)&lt;0,ABS(E116)-I85,0),IF(I85-ABS(H116)&lt;0,ABS(H116)-I85,0))</f>
        <v>0</v>
      </c>
      <c r="J86" s="787"/>
      <c r="K86" s="63"/>
      <c r="L86" s="70"/>
    </row>
    <row r="87" spans="1:12" ht="12.75" customHeight="1">
      <c r="A87" s="71" t="s">
        <v>113</v>
      </c>
      <c r="B87" s="788">
        <f>+B85</f>
        <v>23289012</v>
      </c>
      <c r="C87" s="788"/>
      <c r="D87" s="788">
        <f>+D85</f>
        <v>23289012</v>
      </c>
      <c r="E87" s="788"/>
      <c r="F87" s="788">
        <f>+F85</f>
        <v>2686138.52</v>
      </c>
      <c r="G87" s="788"/>
      <c r="H87" s="63"/>
      <c r="I87" s="788">
        <f>+I86+I85</f>
        <v>8311035.71</v>
      </c>
      <c r="J87" s="788"/>
      <c r="K87" s="63"/>
      <c r="L87" s="72">
        <f>+D87-I87</f>
        <v>14977976.289999999</v>
      </c>
    </row>
    <row r="88" spans="1:12" ht="29.9" customHeight="1">
      <c r="A88" s="73" t="s">
        <v>114</v>
      </c>
      <c r="B88" s="789"/>
      <c r="C88" s="789"/>
      <c r="D88" s="789"/>
      <c r="E88" s="789"/>
      <c r="F88" s="786"/>
      <c r="G88" s="786"/>
      <c r="H88" s="63"/>
      <c r="I88" s="790"/>
      <c r="J88" s="790"/>
      <c r="K88" s="63"/>
      <c r="L88" s="70"/>
    </row>
    <row r="89" spans="1:12" ht="14.65" customHeight="1">
      <c r="A89" s="74" t="s">
        <v>115</v>
      </c>
      <c r="B89" s="789"/>
      <c r="C89" s="789"/>
      <c r="D89" s="789"/>
      <c r="E89" s="789"/>
      <c r="F89" s="786"/>
      <c r="G89" s="786"/>
      <c r="H89" s="63"/>
      <c r="I89" s="786"/>
      <c r="J89" s="786"/>
      <c r="K89" s="63"/>
      <c r="L89" s="70"/>
    </row>
    <row r="90" spans="1:12" ht="12.75" customHeight="1">
      <c r="A90" s="74" t="s">
        <v>116</v>
      </c>
      <c r="B90" s="786"/>
      <c r="C90" s="786"/>
      <c r="D90" s="789"/>
      <c r="E90" s="789"/>
      <c r="F90" s="786"/>
      <c r="G90" s="786"/>
      <c r="H90" s="63"/>
      <c r="I90" s="789"/>
      <c r="J90" s="789"/>
      <c r="K90" s="63"/>
      <c r="L90" s="70"/>
    </row>
    <row r="91" spans="1:12" ht="12.75" customHeight="1">
      <c r="A91" s="74" t="s">
        <v>117</v>
      </c>
      <c r="B91" s="786"/>
      <c r="C91" s="786"/>
      <c r="D91" s="789"/>
      <c r="E91" s="789"/>
      <c r="F91" s="786"/>
      <c r="G91" s="786"/>
      <c r="H91" s="63"/>
      <c r="I91" s="789"/>
      <c r="J91" s="789"/>
      <c r="K91" s="63"/>
      <c r="L91" s="70"/>
    </row>
    <row r="92" spans="1:12" ht="12.75" customHeight="1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</row>
    <row r="93" spans="1:12" ht="14.25" customHeight="1">
      <c r="A93" s="75"/>
      <c r="B93" s="791" t="s">
        <v>118</v>
      </c>
      <c r="C93" s="791" t="s">
        <v>119</v>
      </c>
      <c r="D93" s="792" t="s">
        <v>120</v>
      </c>
      <c r="E93" s="792"/>
      <c r="F93" s="76" t="s">
        <v>36</v>
      </c>
      <c r="G93" s="792" t="s">
        <v>121</v>
      </c>
      <c r="H93" s="792"/>
      <c r="I93" s="793" t="s">
        <v>36</v>
      </c>
      <c r="J93" s="791" t="s">
        <v>122</v>
      </c>
      <c r="K93" s="794" t="s">
        <v>123</v>
      </c>
      <c r="L93" s="794"/>
    </row>
    <row r="94" spans="1:12" ht="14.25" customHeight="1">
      <c r="A94" s="77" t="s">
        <v>124</v>
      </c>
      <c r="B94" s="791"/>
      <c r="C94" s="791"/>
      <c r="D94" s="795" t="s">
        <v>37</v>
      </c>
      <c r="E94" s="796" t="s">
        <v>39</v>
      </c>
      <c r="F94" s="78"/>
      <c r="G94" s="795" t="s">
        <v>37</v>
      </c>
      <c r="H94" s="796" t="s">
        <v>39</v>
      </c>
      <c r="I94" s="793"/>
      <c r="J94" s="791"/>
      <c r="K94" s="794"/>
      <c r="L94" s="794"/>
    </row>
    <row r="95" spans="1:12" ht="14.25" customHeight="1">
      <c r="A95" s="79"/>
      <c r="B95" s="791"/>
      <c r="C95" s="791"/>
      <c r="D95" s="791"/>
      <c r="E95" s="796"/>
      <c r="F95" s="78"/>
      <c r="G95" s="795"/>
      <c r="H95" s="796"/>
      <c r="I95" s="793"/>
      <c r="J95" s="791"/>
      <c r="K95" s="794"/>
      <c r="L95" s="794"/>
    </row>
    <row r="96" spans="1:12" ht="12.75" customHeight="1">
      <c r="A96" s="80"/>
      <c r="B96" s="81" t="s">
        <v>125</v>
      </c>
      <c r="C96" s="81" t="s">
        <v>126</v>
      </c>
      <c r="D96" s="795"/>
      <c r="E96" s="81" t="s">
        <v>127</v>
      </c>
      <c r="F96" s="82" t="s">
        <v>128</v>
      </c>
      <c r="G96" s="795"/>
      <c r="H96" s="81" t="s">
        <v>129</v>
      </c>
      <c r="I96" s="81" t="s">
        <v>130</v>
      </c>
      <c r="J96" s="81" t="s">
        <v>131</v>
      </c>
      <c r="K96" s="797" t="s">
        <v>132</v>
      </c>
      <c r="L96" s="797"/>
    </row>
    <row r="97" spans="1:13" ht="12.75" customHeight="1">
      <c r="A97" s="83" t="s">
        <v>133</v>
      </c>
      <c r="B97" s="66">
        <f t="shared" ref="B97:K97" si="6">+B98+B102+B106</f>
        <v>23289012</v>
      </c>
      <c r="C97" s="66">
        <f t="shared" si="6"/>
        <v>24059012.009</v>
      </c>
      <c r="D97" s="66">
        <f t="shared" si="6"/>
        <v>2660540.9</v>
      </c>
      <c r="E97" s="66">
        <f t="shared" si="6"/>
        <v>9508086.4499999993</v>
      </c>
      <c r="F97" s="66">
        <f t="shared" si="6"/>
        <v>14550925.559000002</v>
      </c>
      <c r="G97" s="66">
        <f t="shared" si="6"/>
        <v>2806117.9499999997</v>
      </c>
      <c r="H97" s="66">
        <f t="shared" si="6"/>
        <v>161316.64000000001</v>
      </c>
      <c r="I97" s="66">
        <f t="shared" si="6"/>
        <v>16566469.249000002</v>
      </c>
      <c r="J97" s="66">
        <f t="shared" si="6"/>
        <v>7507368.9899999993</v>
      </c>
      <c r="K97" s="778">
        <f t="shared" si="6"/>
        <v>2015543.6900000002</v>
      </c>
      <c r="L97" s="778"/>
    </row>
    <row r="98" spans="1:13" ht="12.75" customHeight="1">
      <c r="A98" s="84" t="s">
        <v>134</v>
      </c>
      <c r="B98" s="41">
        <f t="shared" ref="B98:G98" si="7">SUM(B99:B101)</f>
        <v>16966411</v>
      </c>
      <c r="C98" s="41">
        <f t="shared" si="7"/>
        <v>19343129.32</v>
      </c>
      <c r="D98" s="41">
        <f t="shared" si="7"/>
        <v>2588859.62</v>
      </c>
      <c r="E98" s="41">
        <f t="shared" si="7"/>
        <v>9332784.3099999987</v>
      </c>
      <c r="F98" s="41">
        <f t="shared" si="7"/>
        <v>10010345.010000002</v>
      </c>
      <c r="G98" s="41">
        <f t="shared" si="7"/>
        <v>2748422.17</v>
      </c>
      <c r="H98" s="41">
        <v>0</v>
      </c>
      <c r="I98" s="41">
        <f>SUM(I99:I101)</f>
        <v>12011903.200000001</v>
      </c>
      <c r="J98" s="41">
        <f>SUM(J99:J101)</f>
        <v>7346052.3499999996</v>
      </c>
      <c r="K98" s="779">
        <f>SUM(K99:K101)</f>
        <v>2001558.1900000002</v>
      </c>
      <c r="L98" s="779"/>
    </row>
    <row r="99" spans="1:13" s="29" customFormat="1" ht="12.75" customHeight="1">
      <c r="A99" s="85" t="s">
        <v>135</v>
      </c>
      <c r="B99" s="86">
        <v>11293927</v>
      </c>
      <c r="C99" s="86">
        <v>12250056.49</v>
      </c>
      <c r="D99" s="86">
        <v>1867513.31</v>
      </c>
      <c r="E99" s="86">
        <v>5681659.5499999998</v>
      </c>
      <c r="F99" s="44">
        <f t="shared" ref="F99:F106" si="8">+C99-E99</f>
        <v>6568396.9400000004</v>
      </c>
      <c r="G99" s="87">
        <v>1852686.98</v>
      </c>
      <c r="H99" s="87">
        <v>5666833.2199999997</v>
      </c>
      <c r="I99" s="88">
        <f t="shared" ref="I99:I106" si="9">+C99-H99</f>
        <v>6583223.2700000005</v>
      </c>
      <c r="J99" s="89">
        <v>5681659.5499999998</v>
      </c>
      <c r="K99" s="798">
        <v>14826.33</v>
      </c>
      <c r="L99" s="798"/>
    </row>
    <row r="100" spans="1:13" ht="12.75" customHeight="1">
      <c r="A100" s="85" t="s">
        <v>136</v>
      </c>
      <c r="B100" s="86">
        <v>2200</v>
      </c>
      <c r="C100" s="86">
        <v>33458.97</v>
      </c>
      <c r="D100" s="86"/>
      <c r="E100" s="86">
        <v>32357.97</v>
      </c>
      <c r="F100" s="44">
        <f t="shared" si="8"/>
        <v>1101</v>
      </c>
      <c r="G100" s="87"/>
      <c r="H100" s="87">
        <v>32357.97</v>
      </c>
      <c r="I100" s="88">
        <f t="shared" si="9"/>
        <v>1101</v>
      </c>
      <c r="J100" s="86">
        <v>32357.97</v>
      </c>
      <c r="K100" s="798"/>
      <c r="L100" s="798"/>
    </row>
    <row r="101" spans="1:13" ht="12.75" customHeight="1">
      <c r="A101" s="85" t="s">
        <v>137</v>
      </c>
      <c r="B101" s="86">
        <v>5670284</v>
      </c>
      <c r="C101" s="86">
        <v>7059613.8600000003</v>
      </c>
      <c r="D101" s="86">
        <v>721346.31</v>
      </c>
      <c r="E101" s="86">
        <v>3618766.79</v>
      </c>
      <c r="F101" s="44">
        <f t="shared" si="8"/>
        <v>3440847.0700000003</v>
      </c>
      <c r="G101" s="87">
        <v>895735.19</v>
      </c>
      <c r="H101" s="87">
        <v>1632034.93</v>
      </c>
      <c r="I101" s="88">
        <f t="shared" si="9"/>
        <v>5427578.9300000006</v>
      </c>
      <c r="J101" s="86">
        <v>1632034.83</v>
      </c>
      <c r="K101" s="798">
        <v>1986731.86</v>
      </c>
      <c r="L101" s="798"/>
    </row>
    <row r="102" spans="1:13" s="29" customFormat="1" ht="12.75" customHeight="1">
      <c r="A102" s="84" t="s">
        <v>138</v>
      </c>
      <c r="B102" s="41">
        <f>SUM(B103:B105)</f>
        <v>6322601</v>
      </c>
      <c r="C102" s="41">
        <f>SUM(C103:C105)</f>
        <v>4715882.6890000002</v>
      </c>
      <c r="D102" s="41">
        <f>SUM(D103:D105)</f>
        <v>71681.279999999999</v>
      </c>
      <c r="E102" s="41">
        <f>SUM(E103:E105)</f>
        <v>175302.14</v>
      </c>
      <c r="F102" s="41">
        <f t="shared" si="8"/>
        <v>4540580.5490000006</v>
      </c>
      <c r="G102" s="41">
        <f>SUM(G103:G105)</f>
        <v>57695.78</v>
      </c>
      <c r="H102" s="41">
        <f>SUM(H103:H105)</f>
        <v>161316.64000000001</v>
      </c>
      <c r="I102" s="41">
        <f t="shared" si="9"/>
        <v>4554566.0490000006</v>
      </c>
      <c r="J102" s="41">
        <f>SUM(J103:J105)</f>
        <v>161316.64000000001</v>
      </c>
      <c r="K102" s="779">
        <f>SUM(K103:K105)</f>
        <v>13985.5</v>
      </c>
      <c r="L102" s="779"/>
    </row>
    <row r="103" spans="1:13" ht="12.75" customHeight="1">
      <c r="A103" s="85" t="s">
        <v>139</v>
      </c>
      <c r="B103" s="86">
        <v>6128603</v>
      </c>
      <c r="C103" s="86">
        <v>4521884.6890000002</v>
      </c>
      <c r="D103" s="86">
        <v>31875.5</v>
      </c>
      <c r="E103" s="86">
        <v>31875.5</v>
      </c>
      <c r="F103" s="44">
        <f t="shared" si="8"/>
        <v>4490009.1890000002</v>
      </c>
      <c r="G103" s="87">
        <v>17890</v>
      </c>
      <c r="H103" s="87">
        <v>17890</v>
      </c>
      <c r="I103" s="88">
        <f t="shared" si="9"/>
        <v>4503994.6890000002</v>
      </c>
      <c r="J103" s="86">
        <v>17890</v>
      </c>
      <c r="K103" s="798">
        <v>13985.5</v>
      </c>
      <c r="L103" s="798"/>
    </row>
    <row r="104" spans="1:13" ht="12.75" customHeight="1">
      <c r="A104" s="85" t="s">
        <v>140</v>
      </c>
      <c r="B104" s="86"/>
      <c r="C104" s="86"/>
      <c r="D104" s="86"/>
      <c r="E104" s="86"/>
      <c r="F104" s="44">
        <f t="shared" si="8"/>
        <v>0</v>
      </c>
      <c r="G104" s="87"/>
      <c r="H104" s="87">
        <v>0</v>
      </c>
      <c r="I104" s="88">
        <f t="shared" si="9"/>
        <v>0</v>
      </c>
      <c r="J104" s="86"/>
      <c r="K104" s="798"/>
      <c r="L104" s="798"/>
    </row>
    <row r="105" spans="1:13" ht="12.75" customHeight="1">
      <c r="A105" s="85" t="s">
        <v>141</v>
      </c>
      <c r="B105" s="86">
        <v>193998</v>
      </c>
      <c r="C105" s="86">
        <v>193998</v>
      </c>
      <c r="D105" s="86">
        <v>39805.78</v>
      </c>
      <c r="E105" s="86">
        <v>143426.64000000001</v>
      </c>
      <c r="F105" s="44">
        <f t="shared" si="8"/>
        <v>50571.359999999986</v>
      </c>
      <c r="G105" s="87">
        <v>39805.78</v>
      </c>
      <c r="H105" s="87">
        <v>143426.64000000001</v>
      </c>
      <c r="I105" s="88">
        <f t="shared" si="9"/>
        <v>50571.359999999986</v>
      </c>
      <c r="J105" s="86">
        <v>143426.64000000001</v>
      </c>
      <c r="K105" s="798"/>
      <c r="L105" s="798"/>
    </row>
    <row r="106" spans="1:13" ht="12.75" customHeight="1">
      <c r="A106" s="84" t="s">
        <v>142</v>
      </c>
      <c r="B106" s="86"/>
      <c r="C106" s="86"/>
      <c r="D106" s="70"/>
      <c r="E106" s="70"/>
      <c r="F106" s="90">
        <f t="shared" si="8"/>
        <v>0</v>
      </c>
      <c r="G106" s="70"/>
      <c r="H106" s="70"/>
      <c r="I106" s="90">
        <f t="shared" si="9"/>
        <v>0</v>
      </c>
      <c r="J106" s="70"/>
      <c r="K106" s="786"/>
      <c r="L106" s="786"/>
      <c r="M106" s="91"/>
    </row>
    <row r="107" spans="1:13" ht="12.75" customHeight="1">
      <c r="A107" s="92" t="s">
        <v>143</v>
      </c>
      <c r="B107" s="93">
        <f t="shared" ref="B107:K107" si="10">+B193</f>
        <v>0</v>
      </c>
      <c r="C107" s="93">
        <f t="shared" si="10"/>
        <v>0</v>
      </c>
      <c r="D107" s="93">
        <f t="shared" si="10"/>
        <v>0</v>
      </c>
      <c r="E107" s="93">
        <f t="shared" si="10"/>
        <v>0</v>
      </c>
      <c r="F107" s="93">
        <f t="shared" si="10"/>
        <v>0</v>
      </c>
      <c r="G107" s="93">
        <f t="shared" si="10"/>
        <v>0</v>
      </c>
      <c r="H107" s="93">
        <f t="shared" si="10"/>
        <v>0</v>
      </c>
      <c r="I107" s="93">
        <f t="shared" si="10"/>
        <v>0</v>
      </c>
      <c r="J107" s="93">
        <f t="shared" si="10"/>
        <v>0</v>
      </c>
      <c r="K107" s="778">
        <f t="shared" si="10"/>
        <v>0</v>
      </c>
      <c r="L107" s="778"/>
    </row>
    <row r="108" spans="1:13" ht="12.75" customHeight="1">
      <c r="A108" s="94" t="s">
        <v>144</v>
      </c>
      <c r="B108" s="95">
        <f>+B97+B107</f>
        <v>23289012</v>
      </c>
      <c r="C108" s="95">
        <f>+C97+C107</f>
        <v>24059012.009</v>
      </c>
      <c r="D108" s="95">
        <f>+D97+D107</f>
        <v>2660540.9</v>
      </c>
      <c r="E108" s="95">
        <f>+E97+E107</f>
        <v>9508086.4499999993</v>
      </c>
      <c r="F108" s="95">
        <f>+C108+E108</f>
        <v>33567098.458999999</v>
      </c>
      <c r="G108" s="95">
        <f>+G97+G107</f>
        <v>2806117.9499999997</v>
      </c>
      <c r="H108" s="95">
        <f>+H97+H107</f>
        <v>161316.64000000001</v>
      </c>
      <c r="I108" s="96">
        <f>+C108+H108</f>
        <v>24220328.649</v>
      </c>
      <c r="J108" s="95">
        <f>+J107+J97</f>
        <v>7507368.9899999993</v>
      </c>
      <c r="K108" s="784">
        <f>K107+K97</f>
        <v>2015543.6900000002</v>
      </c>
      <c r="L108" s="784"/>
    </row>
    <row r="109" spans="1:13" ht="12.75" customHeight="1">
      <c r="A109" s="97" t="s">
        <v>145</v>
      </c>
      <c r="B109" s="98">
        <f t="shared" ref="B109:K109" si="11">+B110+B113</f>
        <v>0</v>
      </c>
      <c r="C109" s="98">
        <f t="shared" si="11"/>
        <v>0</v>
      </c>
      <c r="D109" s="98">
        <f t="shared" si="11"/>
        <v>0</v>
      </c>
      <c r="E109" s="98">
        <f t="shared" si="11"/>
        <v>0</v>
      </c>
      <c r="F109" s="98">
        <f t="shared" si="11"/>
        <v>0</v>
      </c>
      <c r="G109" s="98">
        <f t="shared" si="11"/>
        <v>0</v>
      </c>
      <c r="H109" s="98">
        <f t="shared" si="11"/>
        <v>0</v>
      </c>
      <c r="I109" s="98">
        <f t="shared" si="11"/>
        <v>0</v>
      </c>
      <c r="J109" s="98">
        <f t="shared" si="11"/>
        <v>0</v>
      </c>
      <c r="K109" s="779">
        <f t="shared" si="11"/>
        <v>0</v>
      </c>
      <c r="L109" s="779"/>
    </row>
    <row r="110" spans="1:13" ht="12.75" customHeight="1">
      <c r="A110" s="42" t="s">
        <v>146</v>
      </c>
      <c r="B110" s="44">
        <f t="shared" ref="B110:K110" si="12">SUM(B111:B112)</f>
        <v>0</v>
      </c>
      <c r="C110" s="44">
        <f t="shared" si="12"/>
        <v>0</v>
      </c>
      <c r="D110" s="44">
        <f t="shared" si="12"/>
        <v>0</v>
      </c>
      <c r="E110" s="44">
        <f t="shared" si="12"/>
        <v>0</v>
      </c>
      <c r="F110" s="44">
        <f t="shared" si="12"/>
        <v>0</v>
      </c>
      <c r="G110" s="44">
        <f t="shared" si="12"/>
        <v>0</v>
      </c>
      <c r="H110" s="44">
        <f t="shared" si="12"/>
        <v>0</v>
      </c>
      <c r="I110" s="44">
        <f t="shared" si="12"/>
        <v>0</v>
      </c>
      <c r="J110" s="44">
        <f t="shared" si="12"/>
        <v>0</v>
      </c>
      <c r="K110" s="780">
        <f t="shared" si="12"/>
        <v>0</v>
      </c>
      <c r="L110" s="780"/>
    </row>
    <row r="111" spans="1:13" ht="12.75" customHeight="1">
      <c r="A111" s="45" t="s">
        <v>147</v>
      </c>
      <c r="B111" s="87"/>
      <c r="C111" s="87"/>
      <c r="D111" s="86"/>
      <c r="E111" s="87"/>
      <c r="F111" s="47">
        <f>+C111-E111</f>
        <v>0</v>
      </c>
      <c r="G111" s="57"/>
      <c r="H111" s="57"/>
      <c r="I111" s="99">
        <f>+C111-H111</f>
        <v>0</v>
      </c>
      <c r="J111" s="86"/>
      <c r="K111" s="781"/>
      <c r="L111" s="781"/>
    </row>
    <row r="112" spans="1:13" ht="12.75" customHeight="1">
      <c r="A112" s="45" t="s">
        <v>148</v>
      </c>
      <c r="B112" s="87"/>
      <c r="C112" s="87"/>
      <c r="D112" s="86"/>
      <c r="E112" s="87"/>
      <c r="F112" s="47">
        <f>+C112-E112</f>
        <v>0</v>
      </c>
      <c r="G112" s="57"/>
      <c r="H112" s="57"/>
      <c r="I112" s="99">
        <f>+C112-H112</f>
        <v>0</v>
      </c>
      <c r="J112" s="86"/>
      <c r="K112" s="781"/>
      <c r="L112" s="781"/>
    </row>
    <row r="113" spans="1:13" ht="12.75" customHeight="1">
      <c r="A113" s="42" t="s">
        <v>149</v>
      </c>
      <c r="B113" s="44">
        <f>SUM(B114:B115)</f>
        <v>0</v>
      </c>
      <c r="C113" s="44">
        <f>SUM(C114:C115)</f>
        <v>0</v>
      </c>
      <c r="D113" s="44">
        <f>SUM(D114:D115)</f>
        <v>0</v>
      </c>
      <c r="E113" s="44">
        <f>SUM(E114:E115)</f>
        <v>0</v>
      </c>
      <c r="F113" s="44">
        <f>+C113-E113</f>
        <v>0</v>
      </c>
      <c r="G113" s="44">
        <f>SUM(G114:G115)</f>
        <v>0</v>
      </c>
      <c r="H113" s="44">
        <f>SUM(H114:H115)</f>
        <v>0</v>
      </c>
      <c r="I113" s="44">
        <f>+C113-H113</f>
        <v>0</v>
      </c>
      <c r="J113" s="44">
        <f>SUM(J114:J115)</f>
        <v>0</v>
      </c>
      <c r="K113" s="780">
        <f>SUM(K114:K115)</f>
        <v>0</v>
      </c>
      <c r="L113" s="780"/>
    </row>
    <row r="114" spans="1:13" ht="12.75" customHeight="1">
      <c r="A114" s="45" t="s">
        <v>147</v>
      </c>
      <c r="B114" s="87"/>
      <c r="C114" s="87"/>
      <c r="D114" s="86"/>
      <c r="E114" s="87"/>
      <c r="F114" s="47">
        <f>+C114-E114</f>
        <v>0</v>
      </c>
      <c r="G114" s="57"/>
      <c r="H114" s="57"/>
      <c r="I114" s="99">
        <f>+C114-H114</f>
        <v>0</v>
      </c>
      <c r="J114" s="86"/>
      <c r="K114" s="781"/>
      <c r="L114" s="781"/>
    </row>
    <row r="115" spans="1:13" ht="12.75" customHeight="1">
      <c r="A115" s="100" t="s">
        <v>148</v>
      </c>
      <c r="B115" s="87"/>
      <c r="C115" s="87"/>
      <c r="D115" s="86"/>
      <c r="E115" s="87"/>
      <c r="F115" s="47">
        <f>+C115-E115</f>
        <v>0</v>
      </c>
      <c r="G115" s="57"/>
      <c r="H115" s="57"/>
      <c r="I115" s="99">
        <f>+C115-H115</f>
        <v>0</v>
      </c>
      <c r="J115" s="86"/>
      <c r="K115" s="781"/>
      <c r="L115" s="781"/>
    </row>
    <row r="116" spans="1:13" ht="12.75" customHeight="1">
      <c r="A116" s="101" t="s">
        <v>150</v>
      </c>
      <c r="B116" s="64">
        <f t="shared" ref="B116:K116" si="13">+B108+B109</f>
        <v>23289012</v>
      </c>
      <c r="C116" s="64">
        <f t="shared" si="13"/>
        <v>24059012.009</v>
      </c>
      <c r="D116" s="64">
        <f t="shared" si="13"/>
        <v>2660540.9</v>
      </c>
      <c r="E116" s="64">
        <f t="shared" si="13"/>
        <v>9508086.4499999993</v>
      </c>
      <c r="F116" s="64">
        <f t="shared" si="13"/>
        <v>33567098.458999999</v>
      </c>
      <c r="G116" s="64">
        <f t="shared" si="13"/>
        <v>2806117.9499999997</v>
      </c>
      <c r="H116" s="64">
        <f t="shared" si="13"/>
        <v>161316.64000000001</v>
      </c>
      <c r="I116" s="64">
        <f t="shared" si="13"/>
        <v>24220328.649</v>
      </c>
      <c r="J116" s="64">
        <f t="shared" si="13"/>
        <v>7507368.9899999993</v>
      </c>
      <c r="K116" s="784">
        <f t="shared" si="13"/>
        <v>2015543.6900000002</v>
      </c>
      <c r="L116" s="784"/>
    </row>
    <row r="117" spans="1:13" ht="14.65" customHeight="1">
      <c r="A117" s="94" t="s">
        <v>151</v>
      </c>
      <c r="B117" s="70"/>
      <c r="C117" s="70"/>
      <c r="D117" s="70"/>
      <c r="E117" s="102">
        <f>IF($I$85-E116&lt;0,0,$I$85-E116)</f>
        <v>0</v>
      </c>
      <c r="F117" s="70"/>
      <c r="G117" s="70"/>
      <c r="H117" s="102">
        <f>IF($I$85-H116&lt;0,0,$I$85-H116)</f>
        <v>8149719.0700000003</v>
      </c>
      <c r="I117" s="70"/>
      <c r="J117" s="102"/>
      <c r="K117" s="786"/>
      <c r="L117" s="786"/>
      <c r="M117" s="29"/>
    </row>
    <row r="118" spans="1:13" ht="12.75" customHeight="1">
      <c r="A118" s="103" t="s">
        <v>152</v>
      </c>
      <c r="B118" s="104">
        <f>+B117+B116</f>
        <v>23289012</v>
      </c>
      <c r="C118" s="104">
        <f>+C117+C116</f>
        <v>24059012.009</v>
      </c>
      <c r="D118" s="104">
        <f>+D117+D116</f>
        <v>2660540.9</v>
      </c>
      <c r="E118" s="104">
        <f>+E117+E116</f>
        <v>9508086.4499999993</v>
      </c>
      <c r="F118" s="70"/>
      <c r="G118" s="70"/>
      <c r="H118" s="104">
        <f>+H117+H116</f>
        <v>8311035.71</v>
      </c>
      <c r="I118" s="70"/>
      <c r="J118" s="104">
        <f>+J117+J116</f>
        <v>7507368.9899999993</v>
      </c>
      <c r="K118" s="786"/>
      <c r="L118" s="786"/>
      <c r="M118" s="105"/>
    </row>
    <row r="119" spans="1:13" ht="12.75" customHeight="1">
      <c r="A119" s="84" t="s">
        <v>153</v>
      </c>
      <c r="B119" s="106"/>
      <c r="C119" s="106"/>
      <c r="D119" s="70"/>
      <c r="E119" s="106"/>
      <c r="F119" s="107">
        <f>+C119-E119</f>
        <v>0</v>
      </c>
      <c r="G119" s="70"/>
      <c r="H119" s="106"/>
      <c r="I119" s="107">
        <f>+C119-H119</f>
        <v>0</v>
      </c>
      <c r="J119" s="70"/>
      <c r="K119" s="786"/>
      <c r="L119" s="786"/>
      <c r="M119" s="91"/>
    </row>
    <row r="120" spans="1:13" ht="12.75" customHeight="1">
      <c r="A120" s="799" t="s">
        <v>154</v>
      </c>
      <c r="B120" s="799"/>
      <c r="C120" s="799"/>
      <c r="D120" s="799"/>
      <c r="E120" s="799"/>
      <c r="F120" s="799"/>
      <c r="G120" s="799"/>
      <c r="H120" s="799"/>
      <c r="I120" s="799"/>
      <c r="J120" s="799"/>
      <c r="K120" s="799"/>
      <c r="L120" s="19"/>
      <c r="M120" s="105"/>
    </row>
    <row r="121" spans="1:13" ht="12.75" customHeight="1">
      <c r="A121" s="800" t="s">
        <v>155</v>
      </c>
      <c r="B121" s="800"/>
      <c r="C121" s="800"/>
      <c r="D121" s="108"/>
      <c r="E121" s="108"/>
      <c r="F121" s="108"/>
      <c r="G121" s="108"/>
      <c r="H121" s="108"/>
      <c r="I121" s="108"/>
      <c r="J121" s="108"/>
      <c r="K121" s="108"/>
      <c r="L121" s="19"/>
    </row>
    <row r="122" spans="1:13" ht="12.75" customHeight="1">
      <c r="A122" s="108"/>
      <c r="B122" s="108"/>
      <c r="C122" s="108"/>
      <c r="D122" s="108"/>
      <c r="E122" s="108"/>
      <c r="F122" s="108"/>
      <c r="G122" s="108"/>
      <c r="H122" s="109"/>
      <c r="I122" s="101"/>
      <c r="J122" s="108"/>
      <c r="K122" s="108"/>
      <c r="L122" s="19"/>
    </row>
    <row r="123" spans="1:13" s="112" customFormat="1" ht="11.25" customHeight="1">
      <c r="A123" s="110"/>
      <c r="B123" s="772" t="s">
        <v>33</v>
      </c>
      <c r="C123" s="772"/>
      <c r="D123" s="772" t="s">
        <v>34</v>
      </c>
      <c r="E123" s="772"/>
      <c r="F123" s="801" t="s">
        <v>35</v>
      </c>
      <c r="G123" s="801"/>
      <c r="H123" s="801"/>
      <c r="I123" s="801"/>
      <c r="J123" s="801"/>
      <c r="K123" s="801"/>
      <c r="L123" s="111" t="s">
        <v>36</v>
      </c>
    </row>
    <row r="124" spans="1:13" ht="11.25" customHeight="1">
      <c r="A124" s="113" t="s">
        <v>156</v>
      </c>
      <c r="B124" s="772"/>
      <c r="C124" s="772"/>
      <c r="D124" s="772"/>
      <c r="E124" s="772"/>
      <c r="F124" s="775" t="s">
        <v>37</v>
      </c>
      <c r="G124" s="775"/>
      <c r="H124" s="31" t="s">
        <v>38</v>
      </c>
      <c r="I124" s="776" t="s">
        <v>39</v>
      </c>
      <c r="J124" s="776"/>
      <c r="K124" s="32" t="s">
        <v>38</v>
      </c>
      <c r="L124" s="30"/>
    </row>
    <row r="125" spans="1:13" ht="11.25" customHeight="1">
      <c r="A125" s="114"/>
      <c r="B125" s="115"/>
      <c r="C125" s="116"/>
      <c r="D125" s="777" t="s">
        <v>40</v>
      </c>
      <c r="E125" s="777"/>
      <c r="F125" s="777" t="s">
        <v>41</v>
      </c>
      <c r="G125" s="777"/>
      <c r="H125" s="34" t="s">
        <v>42</v>
      </c>
      <c r="I125" s="777" t="s">
        <v>43</v>
      </c>
      <c r="J125" s="777"/>
      <c r="K125" s="35" t="s">
        <v>44</v>
      </c>
      <c r="L125" s="33" t="s">
        <v>45</v>
      </c>
    </row>
    <row r="126" spans="1:13" ht="11.25" customHeight="1">
      <c r="A126" s="117" t="s">
        <v>157</v>
      </c>
      <c r="B126" s="778">
        <f>+B127+B167</f>
        <v>0</v>
      </c>
      <c r="C126" s="778"/>
      <c r="D126" s="778">
        <f>+D127+D167</f>
        <v>0</v>
      </c>
      <c r="E126" s="778"/>
      <c r="F126" s="778">
        <f>+F127+F167</f>
        <v>0</v>
      </c>
      <c r="G126" s="778"/>
      <c r="H126" s="60">
        <f>IF($D126="",0,IF($D126=0,0,+F126/$D126))</f>
        <v>0</v>
      </c>
      <c r="I126" s="778">
        <f>+I127+I167</f>
        <v>0</v>
      </c>
      <c r="J126" s="778"/>
      <c r="K126" s="60">
        <f t="shared" ref="K126:K185" si="14">IF($D126="",0,IF($D126=0,0,+I126/$D126))</f>
        <v>0</v>
      </c>
      <c r="L126" s="38">
        <f t="shared" ref="L126:L188" si="15">+D126-I126</f>
        <v>0</v>
      </c>
    </row>
    <row r="127" spans="1:13" ht="11.25" customHeight="1">
      <c r="A127" s="39" t="s">
        <v>47</v>
      </c>
      <c r="B127" s="779">
        <f>+B128+B132+B136+B144+B148+B153+B154+B161</f>
        <v>0</v>
      </c>
      <c r="C127" s="779"/>
      <c r="D127" s="779">
        <f>+D128+D132+D136+D144+D148+D153+D154+D161</f>
        <v>0</v>
      </c>
      <c r="E127" s="779"/>
      <c r="F127" s="779">
        <f>+F128+F132+F136+F144+F148+F153+F154+F161</f>
        <v>0</v>
      </c>
      <c r="G127" s="779"/>
      <c r="H127" s="40">
        <f>IF($D127="",0,IF($D127=0,0,+F127/$D127))</f>
        <v>0</v>
      </c>
      <c r="I127" s="779">
        <f>+I128+I132+I136+I144+I148+I153+I154+I161</f>
        <v>0</v>
      </c>
      <c r="J127" s="779"/>
      <c r="K127" s="40">
        <f t="shared" si="14"/>
        <v>0</v>
      </c>
      <c r="L127" s="41">
        <f t="shared" si="15"/>
        <v>0</v>
      </c>
    </row>
    <row r="128" spans="1:13" ht="11.25" customHeight="1">
      <c r="A128" s="42" t="s">
        <v>48</v>
      </c>
      <c r="B128" s="780">
        <f>SUM(B129:C131)</f>
        <v>0</v>
      </c>
      <c r="C128" s="780"/>
      <c r="D128" s="780">
        <f>SUM(D129:E131)</f>
        <v>0</v>
      </c>
      <c r="E128" s="780"/>
      <c r="F128" s="780">
        <f>SUM(F129:G131)</f>
        <v>0</v>
      </c>
      <c r="G128" s="780"/>
      <c r="H128" s="43">
        <f>IF($D128="",0,IF($D128=0,0,+F128/$D128))</f>
        <v>0</v>
      </c>
      <c r="I128" s="780">
        <f>SUM(I129:J131)</f>
        <v>0</v>
      </c>
      <c r="J128" s="780"/>
      <c r="K128" s="43">
        <f t="shared" si="14"/>
        <v>0</v>
      </c>
      <c r="L128" s="44">
        <f t="shared" si="15"/>
        <v>0</v>
      </c>
    </row>
    <row r="129" spans="1:12" ht="11.25" customHeight="1">
      <c r="A129" s="45" t="s">
        <v>49</v>
      </c>
      <c r="B129" s="781"/>
      <c r="C129" s="781"/>
      <c r="D129" s="781"/>
      <c r="E129" s="781"/>
      <c r="F129" s="781"/>
      <c r="G129" s="781"/>
      <c r="H129" s="46">
        <f>IF($D129="",0,IF($D129=0,0,+F129/$D129))</f>
        <v>0</v>
      </c>
      <c r="I129" s="781"/>
      <c r="J129" s="781"/>
      <c r="K129" s="46">
        <f t="shared" si="14"/>
        <v>0</v>
      </c>
      <c r="L129" s="47">
        <f t="shared" si="15"/>
        <v>0</v>
      </c>
    </row>
    <row r="130" spans="1:12" ht="11.25" customHeight="1">
      <c r="A130" s="45" t="s">
        <v>50</v>
      </c>
      <c r="B130" s="781"/>
      <c r="C130" s="781"/>
      <c r="D130" s="781"/>
      <c r="E130" s="781"/>
      <c r="F130" s="781"/>
      <c r="G130" s="781"/>
      <c r="H130" s="46">
        <f t="shared" ref="H130:H188" si="16">IF(D130="",0,IF(D130=0,0,+F130/D130))</f>
        <v>0</v>
      </c>
      <c r="I130" s="781"/>
      <c r="J130" s="781"/>
      <c r="K130" s="46">
        <f t="shared" si="14"/>
        <v>0</v>
      </c>
      <c r="L130" s="47">
        <f t="shared" si="15"/>
        <v>0</v>
      </c>
    </row>
    <row r="131" spans="1:12" ht="11.25" customHeight="1">
      <c r="A131" s="45" t="s">
        <v>51</v>
      </c>
      <c r="B131" s="781"/>
      <c r="C131" s="781"/>
      <c r="D131" s="781"/>
      <c r="E131" s="781"/>
      <c r="F131" s="781"/>
      <c r="G131" s="781"/>
      <c r="H131" s="46">
        <f t="shared" si="16"/>
        <v>0</v>
      </c>
      <c r="I131" s="781"/>
      <c r="J131" s="781"/>
      <c r="K131" s="46">
        <f t="shared" si="14"/>
        <v>0</v>
      </c>
      <c r="L131" s="47">
        <f t="shared" si="15"/>
        <v>0</v>
      </c>
    </row>
    <row r="132" spans="1:12" ht="11.25" customHeight="1">
      <c r="A132" s="42" t="s">
        <v>52</v>
      </c>
      <c r="B132" s="780">
        <f>SUM(B133:C135)</f>
        <v>0</v>
      </c>
      <c r="C132" s="780"/>
      <c r="D132" s="780">
        <f>SUM(D133:E135)</f>
        <v>0</v>
      </c>
      <c r="E132" s="780"/>
      <c r="F132" s="780">
        <f>SUM(F133:G135)</f>
        <v>0</v>
      </c>
      <c r="G132" s="780"/>
      <c r="H132" s="43">
        <f t="shared" si="16"/>
        <v>0</v>
      </c>
      <c r="I132" s="780">
        <f>SUM(I133:J135)</f>
        <v>0</v>
      </c>
      <c r="J132" s="780"/>
      <c r="K132" s="43">
        <f t="shared" si="14"/>
        <v>0</v>
      </c>
      <c r="L132" s="44">
        <f t="shared" si="15"/>
        <v>0</v>
      </c>
    </row>
    <row r="133" spans="1:12" ht="11.25" customHeight="1">
      <c r="A133" s="45" t="s">
        <v>53</v>
      </c>
      <c r="B133" s="781"/>
      <c r="C133" s="781"/>
      <c r="D133" s="781"/>
      <c r="E133" s="781"/>
      <c r="F133" s="781"/>
      <c r="G133" s="781"/>
      <c r="H133" s="46">
        <f t="shared" si="16"/>
        <v>0</v>
      </c>
      <c r="I133" s="781"/>
      <c r="J133" s="781"/>
      <c r="K133" s="46">
        <f t="shared" si="14"/>
        <v>0</v>
      </c>
      <c r="L133" s="47">
        <f t="shared" si="15"/>
        <v>0</v>
      </c>
    </row>
    <row r="134" spans="1:12" ht="11.25" customHeight="1">
      <c r="A134" s="45" t="s">
        <v>54</v>
      </c>
      <c r="B134" s="781"/>
      <c r="C134" s="781"/>
      <c r="D134" s="781"/>
      <c r="E134" s="781"/>
      <c r="F134" s="781"/>
      <c r="G134" s="781"/>
      <c r="H134" s="46">
        <f t="shared" si="16"/>
        <v>0</v>
      </c>
      <c r="I134" s="781"/>
      <c r="J134" s="781"/>
      <c r="K134" s="46">
        <f t="shared" si="14"/>
        <v>0</v>
      </c>
      <c r="L134" s="47">
        <f t="shared" si="15"/>
        <v>0</v>
      </c>
    </row>
    <row r="135" spans="1:12" ht="11.25" customHeight="1">
      <c r="A135" s="45" t="s">
        <v>55</v>
      </c>
      <c r="B135" s="781"/>
      <c r="C135" s="781"/>
      <c r="D135" s="781"/>
      <c r="E135" s="781"/>
      <c r="F135" s="781"/>
      <c r="G135" s="781"/>
      <c r="H135" s="46">
        <f t="shared" si="16"/>
        <v>0</v>
      </c>
      <c r="I135" s="781"/>
      <c r="J135" s="781"/>
      <c r="K135" s="46">
        <f t="shared" si="14"/>
        <v>0</v>
      </c>
      <c r="L135" s="47">
        <f t="shared" si="15"/>
        <v>0</v>
      </c>
    </row>
    <row r="136" spans="1:12" ht="11.25" customHeight="1">
      <c r="A136" s="42" t="s">
        <v>56</v>
      </c>
      <c r="B136" s="780">
        <f>SUM(B137:C143)</f>
        <v>0</v>
      </c>
      <c r="C136" s="780"/>
      <c r="D136" s="780">
        <f>SUM(D137:E143)</f>
        <v>0</v>
      </c>
      <c r="E136" s="780"/>
      <c r="F136" s="780">
        <f>SUM(F137:G143)</f>
        <v>0</v>
      </c>
      <c r="G136" s="780"/>
      <c r="H136" s="43">
        <f t="shared" si="16"/>
        <v>0</v>
      </c>
      <c r="I136" s="780">
        <f>SUM(I137:J143)</f>
        <v>0</v>
      </c>
      <c r="J136" s="780"/>
      <c r="K136" s="43">
        <f t="shared" si="14"/>
        <v>0</v>
      </c>
      <c r="L136" s="44">
        <f t="shared" si="15"/>
        <v>0</v>
      </c>
    </row>
    <row r="137" spans="1:12" ht="11.25" customHeight="1">
      <c r="A137" s="45" t="s">
        <v>57</v>
      </c>
      <c r="B137" s="781"/>
      <c r="C137" s="781"/>
      <c r="D137" s="781"/>
      <c r="E137" s="781"/>
      <c r="F137" s="781"/>
      <c r="G137" s="781"/>
      <c r="H137" s="46">
        <f t="shared" si="16"/>
        <v>0</v>
      </c>
      <c r="I137" s="781"/>
      <c r="J137" s="781"/>
      <c r="K137" s="46">
        <f t="shared" si="14"/>
        <v>0</v>
      </c>
      <c r="L137" s="47">
        <f t="shared" si="15"/>
        <v>0</v>
      </c>
    </row>
    <row r="138" spans="1:12" ht="11.25" customHeight="1">
      <c r="A138" s="45" t="s">
        <v>58</v>
      </c>
      <c r="B138" s="781"/>
      <c r="C138" s="781"/>
      <c r="D138" s="781"/>
      <c r="E138" s="781"/>
      <c r="F138" s="781"/>
      <c r="G138" s="781"/>
      <c r="H138" s="46">
        <f t="shared" si="16"/>
        <v>0</v>
      </c>
      <c r="I138" s="781"/>
      <c r="J138" s="781"/>
      <c r="K138" s="46">
        <f t="shared" si="14"/>
        <v>0</v>
      </c>
      <c r="L138" s="47">
        <f t="shared" si="15"/>
        <v>0</v>
      </c>
    </row>
    <row r="139" spans="1:12" ht="11.25" customHeight="1">
      <c r="A139" s="45" t="s">
        <v>59</v>
      </c>
      <c r="B139" s="781"/>
      <c r="C139" s="781"/>
      <c r="D139" s="781"/>
      <c r="E139" s="781"/>
      <c r="F139" s="781"/>
      <c r="G139" s="781"/>
      <c r="H139" s="46">
        <f t="shared" si="16"/>
        <v>0</v>
      </c>
      <c r="I139" s="781"/>
      <c r="J139" s="781"/>
      <c r="K139" s="46">
        <f t="shared" si="14"/>
        <v>0</v>
      </c>
      <c r="L139" s="47">
        <f t="shared" si="15"/>
        <v>0</v>
      </c>
    </row>
    <row r="140" spans="1:12" ht="10.5" customHeight="1">
      <c r="A140" s="45" t="s">
        <v>60</v>
      </c>
      <c r="B140" s="781"/>
      <c r="C140" s="781"/>
      <c r="D140" s="781"/>
      <c r="E140" s="781"/>
      <c r="F140" s="781"/>
      <c r="G140" s="781"/>
      <c r="H140" s="46">
        <f t="shared" si="16"/>
        <v>0</v>
      </c>
      <c r="I140" s="781"/>
      <c r="J140" s="781"/>
      <c r="K140" s="46">
        <f t="shared" si="14"/>
        <v>0</v>
      </c>
      <c r="L140" s="47">
        <f t="shared" si="15"/>
        <v>0</v>
      </c>
    </row>
    <row r="141" spans="1:12" s="118" customFormat="1" ht="24" customHeight="1">
      <c r="A141" s="52" t="s">
        <v>61</v>
      </c>
      <c r="B141" s="782"/>
      <c r="C141" s="782"/>
      <c r="D141" s="782"/>
      <c r="E141" s="782"/>
      <c r="F141" s="782"/>
      <c r="G141" s="782"/>
      <c r="H141" s="50">
        <f t="shared" si="16"/>
        <v>0</v>
      </c>
      <c r="I141" s="782"/>
      <c r="J141" s="782"/>
      <c r="K141" s="50">
        <f t="shared" si="14"/>
        <v>0</v>
      </c>
      <c r="L141" s="51">
        <f t="shared" si="15"/>
        <v>0</v>
      </c>
    </row>
    <row r="142" spans="1:12" ht="11.25" customHeight="1">
      <c r="A142" s="52" t="s">
        <v>62</v>
      </c>
      <c r="B142" s="781"/>
      <c r="C142" s="781"/>
      <c r="D142" s="781"/>
      <c r="E142" s="781"/>
      <c r="F142" s="781"/>
      <c r="G142" s="781"/>
      <c r="H142" s="46">
        <f t="shared" si="16"/>
        <v>0</v>
      </c>
      <c r="I142" s="781"/>
      <c r="J142" s="781"/>
      <c r="K142" s="46">
        <f t="shared" si="14"/>
        <v>0</v>
      </c>
      <c r="L142" s="47">
        <f t="shared" si="15"/>
        <v>0</v>
      </c>
    </row>
    <row r="143" spans="1:12" ht="11.25" customHeight="1">
      <c r="A143" s="45" t="s">
        <v>63</v>
      </c>
      <c r="B143" s="781"/>
      <c r="C143" s="781"/>
      <c r="D143" s="781"/>
      <c r="E143" s="781"/>
      <c r="F143" s="781"/>
      <c r="G143" s="781"/>
      <c r="H143" s="46">
        <f t="shared" si="16"/>
        <v>0</v>
      </c>
      <c r="I143" s="781"/>
      <c r="J143" s="781"/>
      <c r="K143" s="46">
        <f t="shared" si="14"/>
        <v>0</v>
      </c>
      <c r="L143" s="47">
        <f t="shared" si="15"/>
        <v>0</v>
      </c>
    </row>
    <row r="144" spans="1:12" ht="11.25" customHeight="1">
      <c r="A144" s="42" t="s">
        <v>64</v>
      </c>
      <c r="B144" s="780">
        <f>SUM(B145:C147)</f>
        <v>0</v>
      </c>
      <c r="C144" s="780"/>
      <c r="D144" s="780">
        <f>SUM(D145:E147)</f>
        <v>0</v>
      </c>
      <c r="E144" s="780"/>
      <c r="F144" s="780">
        <f>SUM(F145:G147)</f>
        <v>0</v>
      </c>
      <c r="G144" s="780"/>
      <c r="H144" s="43">
        <f t="shared" si="16"/>
        <v>0</v>
      </c>
      <c r="I144" s="780">
        <f>SUM(I145:J147)</f>
        <v>0</v>
      </c>
      <c r="J144" s="780"/>
      <c r="K144" s="43">
        <f t="shared" si="14"/>
        <v>0</v>
      </c>
      <c r="L144" s="44">
        <f t="shared" si="15"/>
        <v>0</v>
      </c>
    </row>
    <row r="145" spans="1:12" ht="11.25" customHeight="1">
      <c r="A145" s="45" t="s">
        <v>65</v>
      </c>
      <c r="B145" s="781"/>
      <c r="C145" s="781"/>
      <c r="D145" s="781"/>
      <c r="E145" s="781"/>
      <c r="F145" s="781"/>
      <c r="G145" s="781"/>
      <c r="H145" s="46">
        <f t="shared" si="16"/>
        <v>0</v>
      </c>
      <c r="I145" s="781"/>
      <c r="J145" s="781"/>
      <c r="K145" s="46">
        <f t="shared" si="14"/>
        <v>0</v>
      </c>
      <c r="L145" s="47">
        <f t="shared" si="15"/>
        <v>0</v>
      </c>
    </row>
    <row r="146" spans="1:12" ht="11.25" customHeight="1">
      <c r="A146" s="45" t="s">
        <v>66</v>
      </c>
      <c r="B146" s="781"/>
      <c r="C146" s="781"/>
      <c r="D146" s="781"/>
      <c r="E146" s="781"/>
      <c r="F146" s="781"/>
      <c r="G146" s="781"/>
      <c r="H146" s="46">
        <f t="shared" si="16"/>
        <v>0</v>
      </c>
      <c r="I146" s="781"/>
      <c r="J146" s="781"/>
      <c r="K146" s="46">
        <f t="shared" si="14"/>
        <v>0</v>
      </c>
      <c r="L146" s="47">
        <f t="shared" si="15"/>
        <v>0</v>
      </c>
    </row>
    <row r="147" spans="1:12" ht="11.25" customHeight="1">
      <c r="A147" s="45" t="s">
        <v>67</v>
      </c>
      <c r="B147" s="781"/>
      <c r="C147" s="781"/>
      <c r="D147" s="781"/>
      <c r="E147" s="781"/>
      <c r="F147" s="781"/>
      <c r="G147" s="781"/>
      <c r="H147" s="46">
        <f t="shared" si="16"/>
        <v>0</v>
      </c>
      <c r="I147" s="781"/>
      <c r="J147" s="781"/>
      <c r="K147" s="46">
        <f t="shared" si="14"/>
        <v>0</v>
      </c>
      <c r="L147" s="47">
        <f t="shared" si="15"/>
        <v>0</v>
      </c>
    </row>
    <row r="148" spans="1:12" ht="11.25" customHeight="1">
      <c r="A148" s="42" t="s">
        <v>68</v>
      </c>
      <c r="B148" s="780">
        <f>SUM(B149:C152)</f>
        <v>0</v>
      </c>
      <c r="C148" s="780"/>
      <c r="D148" s="780">
        <f>SUM(D149:E152)</f>
        <v>0</v>
      </c>
      <c r="E148" s="780"/>
      <c r="F148" s="780">
        <f>SUM(F149:G152)</f>
        <v>0</v>
      </c>
      <c r="G148" s="780"/>
      <c r="H148" s="43">
        <f t="shared" si="16"/>
        <v>0</v>
      </c>
      <c r="I148" s="780">
        <f>SUM(I149:J152)</f>
        <v>0</v>
      </c>
      <c r="J148" s="780"/>
      <c r="K148" s="43">
        <f t="shared" si="14"/>
        <v>0</v>
      </c>
      <c r="L148" s="44">
        <f t="shared" si="15"/>
        <v>0</v>
      </c>
    </row>
    <row r="149" spans="1:12" ht="11.25" customHeight="1">
      <c r="A149" s="45" t="s">
        <v>69</v>
      </c>
      <c r="B149" s="781"/>
      <c r="C149" s="781"/>
      <c r="D149" s="781"/>
      <c r="E149" s="781"/>
      <c r="F149" s="781"/>
      <c r="G149" s="781"/>
      <c r="H149" s="46">
        <f t="shared" si="16"/>
        <v>0</v>
      </c>
      <c r="I149" s="781"/>
      <c r="J149" s="781"/>
      <c r="K149" s="46">
        <f t="shared" si="14"/>
        <v>0</v>
      </c>
      <c r="L149" s="47">
        <f t="shared" si="15"/>
        <v>0</v>
      </c>
    </row>
    <row r="150" spans="1:12" ht="11.25" customHeight="1">
      <c r="A150" s="45" t="s">
        <v>70</v>
      </c>
      <c r="B150" s="781"/>
      <c r="C150" s="781"/>
      <c r="D150" s="781"/>
      <c r="E150" s="781"/>
      <c r="F150" s="781"/>
      <c r="G150" s="781"/>
      <c r="H150" s="46">
        <f t="shared" si="16"/>
        <v>0</v>
      </c>
      <c r="I150" s="781"/>
      <c r="J150" s="781"/>
      <c r="K150" s="46">
        <f t="shared" si="14"/>
        <v>0</v>
      </c>
      <c r="L150" s="47">
        <f t="shared" si="15"/>
        <v>0</v>
      </c>
    </row>
    <row r="151" spans="1:12" ht="11.25" customHeight="1">
      <c r="A151" s="45" t="s">
        <v>71</v>
      </c>
      <c r="B151" s="781"/>
      <c r="C151" s="781"/>
      <c r="D151" s="781"/>
      <c r="E151" s="781"/>
      <c r="F151" s="781"/>
      <c r="G151" s="781"/>
      <c r="H151" s="46">
        <f t="shared" si="16"/>
        <v>0</v>
      </c>
      <c r="I151" s="781"/>
      <c r="J151" s="781"/>
      <c r="K151" s="46">
        <f t="shared" si="14"/>
        <v>0</v>
      </c>
      <c r="L151" s="47">
        <f t="shared" si="15"/>
        <v>0</v>
      </c>
    </row>
    <row r="152" spans="1:12" ht="11.25" customHeight="1">
      <c r="A152" s="45" t="s">
        <v>158</v>
      </c>
      <c r="B152" s="781"/>
      <c r="C152" s="781"/>
      <c r="D152" s="781"/>
      <c r="E152" s="781"/>
      <c r="F152" s="781"/>
      <c r="G152" s="781"/>
      <c r="H152" s="46">
        <f t="shared" si="16"/>
        <v>0</v>
      </c>
      <c r="I152" s="781"/>
      <c r="J152" s="781"/>
      <c r="K152" s="46">
        <f t="shared" si="14"/>
        <v>0</v>
      </c>
      <c r="L152" s="47">
        <f t="shared" si="15"/>
        <v>0</v>
      </c>
    </row>
    <row r="153" spans="1:12" ht="11.25" customHeight="1">
      <c r="A153" s="42" t="s">
        <v>73</v>
      </c>
      <c r="B153" s="781"/>
      <c r="C153" s="781"/>
      <c r="D153" s="781"/>
      <c r="E153" s="781"/>
      <c r="F153" s="781"/>
      <c r="G153" s="781"/>
      <c r="H153" s="43">
        <f t="shared" si="16"/>
        <v>0</v>
      </c>
      <c r="I153" s="781"/>
      <c r="J153" s="781"/>
      <c r="K153" s="43">
        <f t="shared" si="14"/>
        <v>0</v>
      </c>
      <c r="L153" s="44">
        <f t="shared" si="15"/>
        <v>0</v>
      </c>
    </row>
    <row r="154" spans="1:12" ht="11.25" customHeight="1">
      <c r="A154" s="42" t="s">
        <v>74</v>
      </c>
      <c r="B154" s="780">
        <f>SUM(B155:C160)</f>
        <v>0</v>
      </c>
      <c r="C154" s="780"/>
      <c r="D154" s="780">
        <f>SUM(D155:E160)</f>
        <v>0</v>
      </c>
      <c r="E154" s="780"/>
      <c r="F154" s="780">
        <f>SUM(F155:G160)</f>
        <v>0</v>
      </c>
      <c r="G154" s="780"/>
      <c r="H154" s="43">
        <f t="shared" si="16"/>
        <v>0</v>
      </c>
      <c r="I154" s="780">
        <f>SUM(I155:J160)</f>
        <v>0</v>
      </c>
      <c r="J154" s="780"/>
      <c r="K154" s="43">
        <f t="shared" si="14"/>
        <v>0</v>
      </c>
      <c r="L154" s="44">
        <f t="shared" si="15"/>
        <v>0</v>
      </c>
    </row>
    <row r="155" spans="1:12" ht="11.25" customHeight="1">
      <c r="A155" s="45" t="s">
        <v>75</v>
      </c>
      <c r="B155" s="781"/>
      <c r="C155" s="781"/>
      <c r="D155" s="781"/>
      <c r="E155" s="781"/>
      <c r="F155" s="781"/>
      <c r="G155" s="781"/>
      <c r="H155" s="46">
        <f t="shared" si="16"/>
        <v>0</v>
      </c>
      <c r="I155" s="781"/>
      <c r="J155" s="781"/>
      <c r="K155" s="46">
        <f t="shared" si="14"/>
        <v>0</v>
      </c>
      <c r="L155" s="47">
        <f t="shared" si="15"/>
        <v>0</v>
      </c>
    </row>
    <row r="156" spans="1:12" ht="11.25" customHeight="1">
      <c r="A156" s="45" t="s">
        <v>76</v>
      </c>
      <c r="B156" s="781"/>
      <c r="C156" s="781"/>
      <c r="D156" s="781"/>
      <c r="E156" s="781"/>
      <c r="F156" s="781"/>
      <c r="G156" s="781"/>
      <c r="H156" s="46">
        <f t="shared" si="16"/>
        <v>0</v>
      </c>
      <c r="I156" s="781"/>
      <c r="J156" s="781"/>
      <c r="K156" s="46">
        <f t="shared" si="14"/>
        <v>0</v>
      </c>
      <c r="L156" s="47">
        <f t="shared" si="15"/>
        <v>0</v>
      </c>
    </row>
    <row r="157" spans="1:12" ht="11.25" customHeight="1">
      <c r="A157" s="45" t="s">
        <v>77</v>
      </c>
      <c r="B157" s="781"/>
      <c r="C157" s="781"/>
      <c r="D157" s="781"/>
      <c r="E157" s="781"/>
      <c r="F157" s="781"/>
      <c r="G157" s="781"/>
      <c r="H157" s="46">
        <f t="shared" si="16"/>
        <v>0</v>
      </c>
      <c r="I157" s="781"/>
      <c r="J157" s="781"/>
      <c r="K157" s="46">
        <f t="shared" si="14"/>
        <v>0</v>
      </c>
      <c r="L157" s="47">
        <f t="shared" si="15"/>
        <v>0</v>
      </c>
    </row>
    <row r="158" spans="1:12" ht="11.25" customHeight="1">
      <c r="A158" s="45" t="s">
        <v>78</v>
      </c>
      <c r="B158" s="781"/>
      <c r="C158" s="781"/>
      <c r="D158" s="781"/>
      <c r="E158" s="781"/>
      <c r="F158" s="781"/>
      <c r="G158" s="781"/>
      <c r="H158" s="46">
        <f t="shared" si="16"/>
        <v>0</v>
      </c>
      <c r="I158" s="781"/>
      <c r="J158" s="781"/>
      <c r="K158" s="46">
        <f t="shared" si="14"/>
        <v>0</v>
      </c>
      <c r="L158" s="47">
        <f t="shared" si="15"/>
        <v>0</v>
      </c>
    </row>
    <row r="159" spans="1:12" ht="11.25" customHeight="1">
      <c r="A159" s="45" t="s">
        <v>79</v>
      </c>
      <c r="B159" s="781"/>
      <c r="C159" s="781"/>
      <c r="D159" s="781"/>
      <c r="E159" s="781"/>
      <c r="F159" s="781"/>
      <c r="G159" s="781"/>
      <c r="H159" s="46">
        <f t="shared" si="16"/>
        <v>0</v>
      </c>
      <c r="I159" s="781"/>
      <c r="J159" s="781"/>
      <c r="K159" s="46">
        <f t="shared" si="14"/>
        <v>0</v>
      </c>
      <c r="L159" s="47">
        <f t="shared" si="15"/>
        <v>0</v>
      </c>
    </row>
    <row r="160" spans="1:12" ht="11.25" customHeight="1">
      <c r="A160" s="54" t="s">
        <v>80</v>
      </c>
      <c r="B160" s="781"/>
      <c r="C160" s="781"/>
      <c r="D160" s="781"/>
      <c r="E160" s="781"/>
      <c r="F160" s="781"/>
      <c r="G160" s="781"/>
      <c r="H160" s="46">
        <f t="shared" si="16"/>
        <v>0</v>
      </c>
      <c r="I160" s="781"/>
      <c r="J160" s="781"/>
      <c r="K160" s="46">
        <f t="shared" si="14"/>
        <v>0</v>
      </c>
      <c r="L160" s="47">
        <f t="shared" si="15"/>
        <v>0</v>
      </c>
    </row>
    <row r="161" spans="1:12" ht="11.25" customHeight="1">
      <c r="A161" s="42" t="s">
        <v>81</v>
      </c>
      <c r="B161" s="780">
        <f>SUM(B162:C166)</f>
        <v>0</v>
      </c>
      <c r="C161" s="780"/>
      <c r="D161" s="780">
        <f>SUM(D162:E166)</f>
        <v>0</v>
      </c>
      <c r="E161" s="780"/>
      <c r="F161" s="780">
        <f>SUM(F162:G166)</f>
        <v>0</v>
      </c>
      <c r="G161" s="780"/>
      <c r="H161" s="43">
        <f t="shared" si="16"/>
        <v>0</v>
      </c>
      <c r="I161" s="780">
        <f>SUM(I162:J166)</f>
        <v>0</v>
      </c>
      <c r="J161" s="780"/>
      <c r="K161" s="43">
        <f t="shared" si="14"/>
        <v>0</v>
      </c>
      <c r="L161" s="44">
        <f t="shared" si="15"/>
        <v>0</v>
      </c>
    </row>
    <row r="162" spans="1:12" ht="11.25" customHeight="1">
      <c r="A162" s="45" t="s">
        <v>82</v>
      </c>
      <c r="B162" s="781"/>
      <c r="C162" s="781"/>
      <c r="D162" s="781"/>
      <c r="E162" s="781"/>
      <c r="F162" s="781"/>
      <c r="G162" s="781"/>
      <c r="H162" s="46">
        <f t="shared" si="16"/>
        <v>0</v>
      </c>
      <c r="I162" s="781"/>
      <c r="J162" s="781"/>
      <c r="K162" s="46">
        <f t="shared" si="14"/>
        <v>0</v>
      </c>
      <c r="L162" s="47">
        <f t="shared" si="15"/>
        <v>0</v>
      </c>
    </row>
    <row r="163" spans="1:12" ht="11.25" customHeight="1">
      <c r="A163" s="45" t="s">
        <v>83</v>
      </c>
      <c r="B163" s="781"/>
      <c r="C163" s="781"/>
      <c r="D163" s="781"/>
      <c r="E163" s="781"/>
      <c r="F163" s="781"/>
      <c r="G163" s="781"/>
      <c r="H163" s="46">
        <f t="shared" si="16"/>
        <v>0</v>
      </c>
      <c r="I163" s="781"/>
      <c r="J163" s="781"/>
      <c r="K163" s="46">
        <f t="shared" si="14"/>
        <v>0</v>
      </c>
      <c r="L163" s="47">
        <f t="shared" si="15"/>
        <v>0</v>
      </c>
    </row>
    <row r="164" spans="1:12" ht="11.25" customHeight="1">
      <c r="A164" s="45" t="s">
        <v>84</v>
      </c>
      <c r="B164" s="781"/>
      <c r="C164" s="781"/>
      <c r="D164" s="781"/>
      <c r="E164" s="781"/>
      <c r="F164" s="781"/>
      <c r="G164" s="781"/>
      <c r="H164" s="46">
        <f t="shared" si="16"/>
        <v>0</v>
      </c>
      <c r="I164" s="781"/>
      <c r="J164" s="781"/>
      <c r="K164" s="46">
        <f t="shared" si="14"/>
        <v>0</v>
      </c>
      <c r="L164" s="47">
        <f t="shared" si="15"/>
        <v>0</v>
      </c>
    </row>
    <row r="165" spans="1:12" ht="24" customHeight="1">
      <c r="A165" s="52" t="s">
        <v>85</v>
      </c>
      <c r="B165" s="782"/>
      <c r="C165" s="782"/>
      <c r="D165" s="782"/>
      <c r="E165" s="782"/>
      <c r="F165" s="782"/>
      <c r="G165" s="782"/>
      <c r="H165" s="50">
        <f t="shared" si="16"/>
        <v>0</v>
      </c>
      <c r="I165" s="782"/>
      <c r="J165" s="782"/>
      <c r="K165" s="50">
        <f t="shared" si="14"/>
        <v>0</v>
      </c>
      <c r="L165" s="51">
        <f t="shared" si="15"/>
        <v>0</v>
      </c>
    </row>
    <row r="166" spans="1:12" ht="11.25" customHeight="1">
      <c r="A166" s="54" t="s">
        <v>86</v>
      </c>
      <c r="B166" s="781"/>
      <c r="C166" s="781"/>
      <c r="D166" s="781"/>
      <c r="E166" s="781"/>
      <c r="F166" s="781"/>
      <c r="G166" s="781"/>
      <c r="H166" s="46">
        <f t="shared" si="16"/>
        <v>0</v>
      </c>
      <c r="I166" s="781"/>
      <c r="J166" s="781"/>
      <c r="K166" s="46">
        <f t="shared" si="14"/>
        <v>0</v>
      </c>
      <c r="L166" s="47">
        <f t="shared" si="15"/>
        <v>0</v>
      </c>
    </row>
    <row r="167" spans="1:12" ht="11.25" customHeight="1">
      <c r="A167" s="39" t="s">
        <v>87</v>
      </c>
      <c r="B167" s="779">
        <f>+B168+B171+B174+B175+B183</f>
        <v>0</v>
      </c>
      <c r="C167" s="779"/>
      <c r="D167" s="779">
        <f>+D168+D171+D174+D175+D183</f>
        <v>0</v>
      </c>
      <c r="E167" s="779"/>
      <c r="F167" s="779">
        <f>+F168+F171+F174+F175+F183</f>
        <v>0</v>
      </c>
      <c r="G167" s="779"/>
      <c r="H167" s="40">
        <f t="shared" si="16"/>
        <v>0</v>
      </c>
      <c r="I167" s="779">
        <f>+I168+I171+I174+I175+I183</f>
        <v>0</v>
      </c>
      <c r="J167" s="779"/>
      <c r="K167" s="40">
        <f t="shared" si="14"/>
        <v>0</v>
      </c>
      <c r="L167" s="41">
        <f t="shared" si="15"/>
        <v>0</v>
      </c>
    </row>
    <row r="168" spans="1:12" ht="11.25" customHeight="1">
      <c r="A168" s="42" t="s">
        <v>88</v>
      </c>
      <c r="B168" s="780">
        <f>SUM(B169:C170)</f>
        <v>0</v>
      </c>
      <c r="C168" s="780"/>
      <c r="D168" s="780">
        <f>SUM(D169:E170)</f>
        <v>0</v>
      </c>
      <c r="E168" s="780"/>
      <c r="F168" s="780">
        <f>SUM(F169:G170)</f>
        <v>0</v>
      </c>
      <c r="G168" s="780"/>
      <c r="H168" s="43">
        <f t="shared" si="16"/>
        <v>0</v>
      </c>
      <c r="I168" s="780">
        <f>SUM(I169:J170)</f>
        <v>0</v>
      </c>
      <c r="J168" s="780"/>
      <c r="K168" s="43">
        <f t="shared" si="14"/>
        <v>0</v>
      </c>
      <c r="L168" s="44">
        <f t="shared" si="15"/>
        <v>0</v>
      </c>
    </row>
    <row r="169" spans="1:12" ht="11.25" customHeight="1">
      <c r="A169" s="45" t="s">
        <v>89</v>
      </c>
      <c r="B169" s="781"/>
      <c r="C169" s="781"/>
      <c r="D169" s="781"/>
      <c r="E169" s="781"/>
      <c r="F169" s="781"/>
      <c r="G169" s="781"/>
      <c r="H169" s="46">
        <f t="shared" si="16"/>
        <v>0</v>
      </c>
      <c r="I169" s="781"/>
      <c r="J169" s="781"/>
      <c r="K169" s="46">
        <f t="shared" si="14"/>
        <v>0</v>
      </c>
      <c r="L169" s="47">
        <f t="shared" si="15"/>
        <v>0</v>
      </c>
    </row>
    <row r="170" spans="1:12" ht="11.25" customHeight="1">
      <c r="A170" s="45" t="s">
        <v>90</v>
      </c>
      <c r="B170" s="781"/>
      <c r="C170" s="781"/>
      <c r="D170" s="781"/>
      <c r="E170" s="781"/>
      <c r="F170" s="781"/>
      <c r="G170" s="781"/>
      <c r="H170" s="46">
        <f t="shared" si="16"/>
        <v>0</v>
      </c>
      <c r="I170" s="781"/>
      <c r="J170" s="781"/>
      <c r="K170" s="46">
        <f t="shared" si="14"/>
        <v>0</v>
      </c>
      <c r="L170" s="47">
        <f t="shared" si="15"/>
        <v>0</v>
      </c>
    </row>
    <row r="171" spans="1:12" ht="11.25" customHeight="1">
      <c r="A171" s="42" t="s">
        <v>91</v>
      </c>
      <c r="B171" s="780">
        <f>SUM(B172:C173)</f>
        <v>0</v>
      </c>
      <c r="C171" s="780"/>
      <c r="D171" s="780">
        <f>SUM(D172:E173)</f>
        <v>0</v>
      </c>
      <c r="E171" s="780"/>
      <c r="F171" s="780">
        <f>SUM(F172:G173)</f>
        <v>0</v>
      </c>
      <c r="G171" s="780"/>
      <c r="H171" s="43">
        <f t="shared" si="16"/>
        <v>0</v>
      </c>
      <c r="I171" s="780">
        <f>SUM(I172:J173)</f>
        <v>0</v>
      </c>
      <c r="J171" s="780"/>
      <c r="K171" s="43">
        <f t="shared" si="14"/>
        <v>0</v>
      </c>
      <c r="L171" s="44">
        <f t="shared" si="15"/>
        <v>0</v>
      </c>
    </row>
    <row r="172" spans="1:12" ht="11.25" customHeight="1">
      <c r="A172" s="45" t="s">
        <v>92</v>
      </c>
      <c r="B172" s="781"/>
      <c r="C172" s="781"/>
      <c r="D172" s="781"/>
      <c r="E172" s="781"/>
      <c r="F172" s="781"/>
      <c r="G172" s="781"/>
      <c r="H172" s="46">
        <f t="shared" si="16"/>
        <v>0</v>
      </c>
      <c r="I172" s="781"/>
      <c r="J172" s="781"/>
      <c r="K172" s="46">
        <f t="shared" si="14"/>
        <v>0</v>
      </c>
      <c r="L172" s="47">
        <f t="shared" si="15"/>
        <v>0</v>
      </c>
    </row>
    <row r="173" spans="1:12" ht="11.25" customHeight="1">
      <c r="A173" s="45" t="s">
        <v>93</v>
      </c>
      <c r="B173" s="781"/>
      <c r="C173" s="781"/>
      <c r="D173" s="781"/>
      <c r="E173" s="781"/>
      <c r="F173" s="781"/>
      <c r="G173" s="781"/>
      <c r="H173" s="46">
        <f t="shared" si="16"/>
        <v>0</v>
      </c>
      <c r="I173" s="781"/>
      <c r="J173" s="781"/>
      <c r="K173" s="46">
        <f t="shared" si="14"/>
        <v>0</v>
      </c>
      <c r="L173" s="47">
        <f t="shared" si="15"/>
        <v>0</v>
      </c>
    </row>
    <row r="174" spans="1:12" ht="11.25" customHeight="1">
      <c r="A174" s="42" t="s">
        <v>94</v>
      </c>
      <c r="B174" s="780"/>
      <c r="C174" s="780"/>
      <c r="D174" s="780"/>
      <c r="E174" s="780"/>
      <c r="F174" s="780"/>
      <c r="G174" s="780"/>
      <c r="H174" s="43">
        <f t="shared" si="16"/>
        <v>0</v>
      </c>
      <c r="I174" s="780"/>
      <c r="J174" s="780"/>
      <c r="K174" s="43">
        <f t="shared" si="14"/>
        <v>0</v>
      </c>
      <c r="L174" s="44">
        <f t="shared" si="15"/>
        <v>0</v>
      </c>
    </row>
    <row r="175" spans="1:12" ht="11.25" customHeight="1">
      <c r="A175" s="42" t="s">
        <v>95</v>
      </c>
      <c r="B175" s="780">
        <f>SUM(B176:C182)</f>
        <v>0</v>
      </c>
      <c r="C175" s="780"/>
      <c r="D175" s="780">
        <f>SUM(D176:E182)</f>
        <v>0</v>
      </c>
      <c r="E175" s="780"/>
      <c r="F175" s="780">
        <f>SUM(F176:G182)</f>
        <v>0</v>
      </c>
      <c r="G175" s="780"/>
      <c r="H175" s="43">
        <f t="shared" si="16"/>
        <v>0</v>
      </c>
      <c r="I175" s="780">
        <f>SUM(I176:J182)</f>
        <v>0</v>
      </c>
      <c r="J175" s="780"/>
      <c r="K175" s="43">
        <f t="shared" si="14"/>
        <v>0</v>
      </c>
      <c r="L175" s="44">
        <f t="shared" si="15"/>
        <v>0</v>
      </c>
    </row>
    <row r="176" spans="1:12" ht="11.25" customHeight="1">
      <c r="A176" s="45" t="s">
        <v>75</v>
      </c>
      <c r="B176" s="781"/>
      <c r="C176" s="781"/>
      <c r="D176" s="781"/>
      <c r="E176" s="781"/>
      <c r="F176" s="781"/>
      <c r="G176" s="781"/>
      <c r="H176" s="46">
        <f t="shared" si="16"/>
        <v>0</v>
      </c>
      <c r="I176" s="781"/>
      <c r="J176" s="781"/>
      <c r="K176" s="46">
        <f t="shared" si="14"/>
        <v>0</v>
      </c>
      <c r="L176" s="47">
        <f t="shared" si="15"/>
        <v>0</v>
      </c>
    </row>
    <row r="177" spans="1:12" ht="11.25" customHeight="1">
      <c r="A177" s="45" t="s">
        <v>76</v>
      </c>
      <c r="B177" s="781"/>
      <c r="C177" s="781"/>
      <c r="D177" s="781"/>
      <c r="E177" s="781"/>
      <c r="F177" s="781"/>
      <c r="G177" s="781"/>
      <c r="H177" s="46">
        <f t="shared" si="16"/>
        <v>0</v>
      </c>
      <c r="I177" s="781"/>
      <c r="J177" s="781"/>
      <c r="K177" s="46">
        <f t="shared" si="14"/>
        <v>0</v>
      </c>
      <c r="L177" s="47">
        <f t="shared" si="15"/>
        <v>0</v>
      </c>
    </row>
    <row r="178" spans="1:12" ht="11.25" customHeight="1">
      <c r="A178" s="45" t="s">
        <v>77</v>
      </c>
      <c r="B178" s="781"/>
      <c r="C178" s="781"/>
      <c r="D178" s="781"/>
      <c r="E178" s="781"/>
      <c r="F178" s="781"/>
      <c r="G178" s="781"/>
      <c r="H178" s="46">
        <f t="shared" si="16"/>
        <v>0</v>
      </c>
      <c r="I178" s="781"/>
      <c r="J178" s="781"/>
      <c r="K178" s="46">
        <f t="shared" si="14"/>
        <v>0</v>
      </c>
      <c r="L178" s="47">
        <f t="shared" si="15"/>
        <v>0</v>
      </c>
    </row>
    <row r="179" spans="1:12" ht="11.25" customHeight="1">
      <c r="A179" s="45" t="s">
        <v>78</v>
      </c>
      <c r="B179" s="781"/>
      <c r="C179" s="781"/>
      <c r="D179" s="781"/>
      <c r="E179" s="781"/>
      <c r="F179" s="781"/>
      <c r="G179" s="781"/>
      <c r="H179" s="46">
        <f t="shared" si="16"/>
        <v>0</v>
      </c>
      <c r="I179" s="781"/>
      <c r="J179" s="781"/>
      <c r="K179" s="46">
        <f t="shared" si="14"/>
        <v>0</v>
      </c>
      <c r="L179" s="47">
        <f t="shared" si="15"/>
        <v>0</v>
      </c>
    </row>
    <row r="180" spans="1:12" ht="11.25" customHeight="1">
      <c r="A180" s="55" t="s">
        <v>96</v>
      </c>
      <c r="B180" s="781"/>
      <c r="C180" s="781"/>
      <c r="D180" s="781"/>
      <c r="E180" s="781"/>
      <c r="F180" s="781"/>
      <c r="G180" s="781"/>
      <c r="H180" s="46">
        <f t="shared" si="16"/>
        <v>0</v>
      </c>
      <c r="I180" s="781"/>
      <c r="J180" s="781"/>
      <c r="K180" s="46">
        <f t="shared" si="14"/>
        <v>0</v>
      </c>
      <c r="L180" s="47">
        <f t="shared" si="15"/>
        <v>0</v>
      </c>
    </row>
    <row r="181" spans="1:12" ht="11.25" customHeight="1">
      <c r="A181" s="55" t="s">
        <v>79</v>
      </c>
      <c r="B181" s="781"/>
      <c r="C181" s="781"/>
      <c r="D181" s="781"/>
      <c r="E181" s="781"/>
      <c r="F181" s="781"/>
      <c r="G181" s="781"/>
      <c r="H181" s="46">
        <f t="shared" si="16"/>
        <v>0</v>
      </c>
      <c r="I181" s="781"/>
      <c r="J181" s="781"/>
      <c r="K181" s="46">
        <f t="shared" si="14"/>
        <v>0</v>
      </c>
      <c r="L181" s="47">
        <f t="shared" si="15"/>
        <v>0</v>
      </c>
    </row>
    <row r="182" spans="1:12" ht="11.25" customHeight="1">
      <c r="A182" s="55" t="s">
        <v>80</v>
      </c>
      <c r="B182" s="781"/>
      <c r="C182" s="781"/>
      <c r="D182" s="781"/>
      <c r="E182" s="781"/>
      <c r="F182" s="781"/>
      <c r="G182" s="781"/>
      <c r="H182" s="46">
        <f t="shared" si="16"/>
        <v>0</v>
      </c>
      <c r="I182" s="781"/>
      <c r="J182" s="781"/>
      <c r="K182" s="46">
        <f t="shared" si="14"/>
        <v>0</v>
      </c>
      <c r="L182" s="47">
        <f t="shared" si="15"/>
        <v>0</v>
      </c>
    </row>
    <row r="183" spans="1:12" ht="11.25" customHeight="1">
      <c r="A183" s="42" t="s">
        <v>97</v>
      </c>
      <c r="B183" s="780">
        <f>SUM(B184:C188)</f>
        <v>0</v>
      </c>
      <c r="C183" s="780"/>
      <c r="D183" s="780">
        <f>SUM(D184:E188)</f>
        <v>0</v>
      </c>
      <c r="E183" s="780"/>
      <c r="F183" s="780">
        <f>SUM(F184:G188)</f>
        <v>0</v>
      </c>
      <c r="G183" s="780"/>
      <c r="H183" s="43">
        <f t="shared" si="16"/>
        <v>0</v>
      </c>
      <c r="I183" s="780">
        <f>SUM(I184:J188)</f>
        <v>0</v>
      </c>
      <c r="J183" s="780"/>
      <c r="K183" s="43">
        <f t="shared" si="14"/>
        <v>0</v>
      </c>
      <c r="L183" s="44">
        <f t="shared" si="15"/>
        <v>0</v>
      </c>
    </row>
    <row r="184" spans="1:12" ht="11.25" customHeight="1">
      <c r="A184" s="45" t="s">
        <v>98</v>
      </c>
      <c r="B184" s="781"/>
      <c r="C184" s="781"/>
      <c r="D184" s="781"/>
      <c r="E184" s="781"/>
      <c r="F184" s="781"/>
      <c r="G184" s="781"/>
      <c r="H184" s="46">
        <f t="shared" si="16"/>
        <v>0</v>
      </c>
      <c r="I184" s="781"/>
      <c r="J184" s="781"/>
      <c r="K184" s="46">
        <f t="shared" si="14"/>
        <v>0</v>
      </c>
      <c r="L184" s="47">
        <f t="shared" si="15"/>
        <v>0</v>
      </c>
    </row>
    <row r="185" spans="1:12" ht="11.25" customHeight="1">
      <c r="A185" s="56" t="s">
        <v>159</v>
      </c>
      <c r="B185" s="781"/>
      <c r="C185" s="781"/>
      <c r="D185" s="781"/>
      <c r="E185" s="781"/>
      <c r="F185" s="781"/>
      <c r="G185" s="781"/>
      <c r="H185" s="46">
        <f t="shared" si="16"/>
        <v>0</v>
      </c>
      <c r="I185" s="781"/>
      <c r="J185" s="781"/>
      <c r="K185" s="46">
        <f t="shared" si="14"/>
        <v>0</v>
      </c>
      <c r="L185" s="47">
        <f t="shared" si="15"/>
        <v>0</v>
      </c>
    </row>
    <row r="186" spans="1:12" ht="25.5" customHeight="1">
      <c r="A186" s="55" t="s">
        <v>100</v>
      </c>
      <c r="B186" s="57"/>
      <c r="C186" s="58"/>
      <c r="D186" s="57"/>
      <c r="E186" s="58"/>
      <c r="F186" s="57"/>
      <c r="G186" s="58"/>
      <c r="H186" s="46">
        <f t="shared" si="16"/>
        <v>0</v>
      </c>
      <c r="I186" s="57"/>
      <c r="J186" s="58"/>
      <c r="K186" s="46">
        <f>IF(D186="",0,IF(D186=0,0,I186/D186))</f>
        <v>0</v>
      </c>
      <c r="L186" s="47">
        <f t="shared" si="15"/>
        <v>0</v>
      </c>
    </row>
    <row r="187" spans="1:12" ht="25.5" customHeight="1">
      <c r="A187" s="55" t="s">
        <v>101</v>
      </c>
      <c r="B187" s="57"/>
      <c r="C187" s="58"/>
      <c r="D187" s="57"/>
      <c r="E187" s="58"/>
      <c r="F187" s="57"/>
      <c r="G187" s="58"/>
      <c r="H187" s="46">
        <f t="shared" si="16"/>
        <v>0</v>
      </c>
      <c r="I187" s="57"/>
      <c r="J187" s="58"/>
      <c r="K187" s="46">
        <f>IF(D187="",0,IF(D187=0,0,I187/D187))</f>
        <v>0</v>
      </c>
      <c r="L187" s="47">
        <f t="shared" si="15"/>
        <v>0</v>
      </c>
    </row>
    <row r="188" spans="1:12" ht="15" customHeight="1">
      <c r="A188" s="119" t="s">
        <v>160</v>
      </c>
      <c r="B188" s="802"/>
      <c r="C188" s="802"/>
      <c r="D188" s="802"/>
      <c r="E188" s="802"/>
      <c r="F188" s="802"/>
      <c r="G188" s="802"/>
      <c r="H188" s="120">
        <f t="shared" si="16"/>
        <v>0</v>
      </c>
      <c r="I188" s="802"/>
      <c r="J188" s="802"/>
      <c r="K188" s="120">
        <f>IF($D188="",0,IF($D188=0,0,+I188/$D188))</f>
        <v>0</v>
      </c>
      <c r="L188" s="121">
        <f t="shared" si="15"/>
        <v>0</v>
      </c>
    </row>
    <row r="189" spans="1:12" ht="11.25" customHeight="1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</row>
    <row r="190" spans="1:12" ht="11.25" customHeight="1">
      <c r="A190" s="803" t="s">
        <v>161</v>
      </c>
      <c r="B190" s="791" t="s">
        <v>118</v>
      </c>
      <c r="C190" s="791" t="s">
        <v>119</v>
      </c>
      <c r="D190" s="795" t="s">
        <v>120</v>
      </c>
      <c r="E190" s="795"/>
      <c r="F190" s="793" t="s">
        <v>36</v>
      </c>
      <c r="G190" s="792" t="s">
        <v>121</v>
      </c>
      <c r="H190" s="792"/>
      <c r="I190" s="793" t="s">
        <v>36</v>
      </c>
      <c r="J190" s="791" t="s">
        <v>122</v>
      </c>
      <c r="K190" s="794" t="s">
        <v>162</v>
      </c>
      <c r="L190" s="794"/>
    </row>
    <row r="191" spans="1:12" ht="26.25" customHeight="1">
      <c r="A191" s="803"/>
      <c r="B191" s="791"/>
      <c r="C191" s="791"/>
      <c r="D191" s="795" t="s">
        <v>37</v>
      </c>
      <c r="E191" s="122" t="s">
        <v>163</v>
      </c>
      <c r="F191" s="793"/>
      <c r="G191" s="795" t="s">
        <v>37</v>
      </c>
      <c r="H191" s="122" t="s">
        <v>163</v>
      </c>
      <c r="I191" s="793"/>
      <c r="J191" s="791"/>
      <c r="K191" s="794"/>
      <c r="L191" s="794"/>
    </row>
    <row r="192" spans="1:12" ht="15.75" customHeight="1">
      <c r="A192" s="803"/>
      <c r="B192" s="123" t="s">
        <v>125</v>
      </c>
      <c r="C192" s="123" t="s">
        <v>126</v>
      </c>
      <c r="D192" s="795"/>
      <c r="E192" s="123" t="s">
        <v>127</v>
      </c>
      <c r="F192" s="124" t="s">
        <v>128</v>
      </c>
      <c r="G192" s="795"/>
      <c r="H192" s="81" t="s">
        <v>129</v>
      </c>
      <c r="I192" s="124" t="s">
        <v>130</v>
      </c>
      <c r="J192" s="81" t="s">
        <v>131</v>
      </c>
      <c r="K192" s="797" t="s">
        <v>132</v>
      </c>
      <c r="L192" s="797"/>
    </row>
    <row r="193" spans="1:12" ht="11.25" customHeight="1">
      <c r="A193" s="97" t="s">
        <v>143</v>
      </c>
      <c r="B193" s="125">
        <f>+B194+B198</f>
        <v>0</v>
      </c>
      <c r="C193" s="125">
        <f>+C194+C198</f>
        <v>0</v>
      </c>
      <c r="D193" s="125">
        <f>+D194+D198</f>
        <v>0</v>
      </c>
      <c r="E193" s="125">
        <f>+E194+E198</f>
        <v>0</v>
      </c>
      <c r="F193" s="125">
        <f t="shared" ref="F193:F201" si="17">+C193-E193</f>
        <v>0</v>
      </c>
      <c r="G193" s="125">
        <f>+G194+G198</f>
        <v>0</v>
      </c>
      <c r="H193" s="125">
        <f>+H194+H198</f>
        <v>0</v>
      </c>
      <c r="I193" s="125">
        <f t="shared" ref="I193:I201" si="18">+C193-H193</f>
        <v>0</v>
      </c>
      <c r="J193" s="125">
        <f>+J194+J198</f>
        <v>0</v>
      </c>
      <c r="K193" s="804">
        <f>+K194+K198</f>
        <v>0</v>
      </c>
      <c r="L193" s="804"/>
    </row>
    <row r="194" spans="1:12" ht="11.25" customHeight="1">
      <c r="A194" s="126" t="s">
        <v>134</v>
      </c>
      <c r="B194" s="44">
        <f>SUM(B195:B197)</f>
        <v>0</v>
      </c>
      <c r="C194" s="44">
        <f>SUM(C195:C197)</f>
        <v>0</v>
      </c>
      <c r="D194" s="44">
        <f>SUM(D195:D197)</f>
        <v>0</v>
      </c>
      <c r="E194" s="44">
        <f>SUM(E195:E197)</f>
        <v>0</v>
      </c>
      <c r="F194" s="44">
        <f t="shared" si="17"/>
        <v>0</v>
      </c>
      <c r="G194" s="44">
        <f>SUM(G195:G197)</f>
        <v>0</v>
      </c>
      <c r="H194" s="44">
        <f>SUM(H195:H197)</f>
        <v>0</v>
      </c>
      <c r="I194" s="44">
        <f t="shared" si="18"/>
        <v>0</v>
      </c>
      <c r="J194" s="44">
        <f>SUM(J195:J197)</f>
        <v>0</v>
      </c>
      <c r="K194" s="780">
        <f>SUM(K195:K197)</f>
        <v>0</v>
      </c>
      <c r="L194" s="780"/>
    </row>
    <row r="195" spans="1:12" ht="11.25" customHeight="1">
      <c r="A195" s="19" t="s">
        <v>135</v>
      </c>
      <c r="B195" s="86"/>
      <c r="C195" s="86"/>
      <c r="D195" s="86"/>
      <c r="E195" s="86"/>
      <c r="F195" s="22">
        <f t="shared" si="17"/>
        <v>0</v>
      </c>
      <c r="G195" s="86"/>
      <c r="H195" s="127"/>
      <c r="I195" s="47">
        <f t="shared" si="18"/>
        <v>0</v>
      </c>
      <c r="J195" s="86"/>
      <c r="K195" s="781"/>
      <c r="L195" s="781"/>
    </row>
    <row r="196" spans="1:12" ht="11.25" customHeight="1">
      <c r="A196" s="19" t="s">
        <v>136</v>
      </c>
      <c r="B196" s="86"/>
      <c r="C196" s="86"/>
      <c r="D196" s="86"/>
      <c r="E196" s="86"/>
      <c r="F196" s="22">
        <f t="shared" si="17"/>
        <v>0</v>
      </c>
      <c r="G196" s="86"/>
      <c r="H196" s="127"/>
      <c r="I196" s="47">
        <f t="shared" si="18"/>
        <v>0</v>
      </c>
      <c r="J196" s="86"/>
      <c r="K196" s="781"/>
      <c r="L196" s="781"/>
    </row>
    <row r="197" spans="1:12" ht="11.25" customHeight="1">
      <c r="A197" s="19" t="s">
        <v>137</v>
      </c>
      <c r="B197" s="86"/>
      <c r="C197" s="86"/>
      <c r="D197" s="86"/>
      <c r="E197" s="86"/>
      <c r="F197" s="22">
        <f t="shared" si="17"/>
        <v>0</v>
      </c>
      <c r="G197" s="86"/>
      <c r="H197" s="127"/>
      <c r="I197" s="47">
        <f t="shared" si="18"/>
        <v>0</v>
      </c>
      <c r="J197" s="86"/>
      <c r="K197" s="781"/>
      <c r="L197" s="781"/>
    </row>
    <row r="198" spans="1:12" ht="11.25" customHeight="1">
      <c r="A198" s="126" t="s">
        <v>138</v>
      </c>
      <c r="B198" s="44">
        <f>SUM(B199:B201)</f>
        <v>0</v>
      </c>
      <c r="C198" s="44">
        <f>SUM(C199:C201)</f>
        <v>0</v>
      </c>
      <c r="D198" s="44">
        <f>SUM(D199:D201)</f>
        <v>0</v>
      </c>
      <c r="E198" s="44">
        <f>SUM(E199:E201)</f>
        <v>0</v>
      </c>
      <c r="F198" s="44">
        <f t="shared" si="17"/>
        <v>0</v>
      </c>
      <c r="G198" s="44">
        <f>SUM(G199:G201)</f>
        <v>0</v>
      </c>
      <c r="H198" s="44">
        <f>SUM(H199:H201)</f>
        <v>0</v>
      </c>
      <c r="I198" s="44">
        <f t="shared" si="18"/>
        <v>0</v>
      </c>
      <c r="J198" s="44">
        <f>SUM(J199:J201)</f>
        <v>0</v>
      </c>
      <c r="K198" s="780">
        <f>SUM(K199:K201)</f>
        <v>0</v>
      </c>
      <c r="L198" s="780"/>
    </row>
    <row r="199" spans="1:12" ht="11.25" customHeight="1">
      <c r="A199" s="128" t="s">
        <v>139</v>
      </c>
      <c r="B199" s="127"/>
      <c r="C199" s="86"/>
      <c r="D199" s="127"/>
      <c r="E199" s="86"/>
      <c r="F199" s="22">
        <f t="shared" si="17"/>
        <v>0</v>
      </c>
      <c r="G199" s="86"/>
      <c r="H199" s="127"/>
      <c r="I199" s="47">
        <f t="shared" si="18"/>
        <v>0</v>
      </c>
      <c r="J199" s="86"/>
      <c r="K199" s="781"/>
      <c r="L199" s="781"/>
    </row>
    <row r="200" spans="1:12" ht="11.25" customHeight="1">
      <c r="A200" s="128" t="s">
        <v>140</v>
      </c>
      <c r="B200" s="127"/>
      <c r="C200" s="86"/>
      <c r="D200" s="127"/>
      <c r="E200" s="86"/>
      <c r="F200" s="22">
        <f t="shared" si="17"/>
        <v>0</v>
      </c>
      <c r="G200" s="86"/>
      <c r="H200" s="127"/>
      <c r="I200" s="47">
        <f t="shared" si="18"/>
        <v>0</v>
      </c>
      <c r="J200" s="86"/>
      <c r="K200" s="781"/>
      <c r="L200" s="781"/>
    </row>
    <row r="201" spans="1:12" ht="11.25" customHeight="1">
      <c r="A201" s="129" t="s">
        <v>141</v>
      </c>
      <c r="B201" s="130"/>
      <c r="C201" s="131"/>
      <c r="D201" s="130"/>
      <c r="E201" s="131"/>
      <c r="F201" s="121">
        <f t="shared" si="17"/>
        <v>0</v>
      </c>
      <c r="G201" s="131"/>
      <c r="H201" s="130"/>
      <c r="I201" s="121">
        <f t="shared" si="18"/>
        <v>0</v>
      </c>
      <c r="J201" s="131"/>
      <c r="K201" s="802"/>
      <c r="L201" s="802"/>
    </row>
  </sheetData>
  <sheetProtection password="F3F6" sheet="1"/>
  <mergeCells count="633">
    <mergeCell ref="K190:L191"/>
    <mergeCell ref="D191:D192"/>
    <mergeCell ref="G191:G192"/>
    <mergeCell ref="K192:L192"/>
    <mergeCell ref="K199:L199"/>
    <mergeCell ref="K200:L200"/>
    <mergeCell ref="K201:L201"/>
    <mergeCell ref="K193:L193"/>
    <mergeCell ref="K194:L194"/>
    <mergeCell ref="K195:L195"/>
    <mergeCell ref="K196:L196"/>
    <mergeCell ref="K197:L197"/>
    <mergeCell ref="K198:L198"/>
    <mergeCell ref="B185:C185"/>
    <mergeCell ref="D185:E185"/>
    <mergeCell ref="F185:G185"/>
    <mergeCell ref="I185:J185"/>
    <mergeCell ref="B188:C188"/>
    <mergeCell ref="D188:E188"/>
    <mergeCell ref="F188:G188"/>
    <mergeCell ref="I188:J188"/>
    <mergeCell ref="A190:A192"/>
    <mergeCell ref="B190:B191"/>
    <mergeCell ref="C190:C191"/>
    <mergeCell ref="D190:E190"/>
    <mergeCell ref="F190:F191"/>
    <mergeCell ref="G190:H190"/>
    <mergeCell ref="I190:I191"/>
    <mergeCell ref="J190:J191"/>
    <mergeCell ref="B182:C182"/>
    <mergeCell ref="D182:E182"/>
    <mergeCell ref="F182:G182"/>
    <mergeCell ref="I182:J182"/>
    <mergeCell ref="B183:C183"/>
    <mergeCell ref="D183:E183"/>
    <mergeCell ref="F183:G183"/>
    <mergeCell ref="I183:J183"/>
    <mergeCell ref="B184:C184"/>
    <mergeCell ref="D184:E184"/>
    <mergeCell ref="F184:G184"/>
    <mergeCell ref="I184:J184"/>
    <mergeCell ref="B179:C179"/>
    <mergeCell ref="D179:E179"/>
    <mergeCell ref="F179:G179"/>
    <mergeCell ref="I179:J179"/>
    <mergeCell ref="B180:C180"/>
    <mergeCell ref="D180:E180"/>
    <mergeCell ref="F180:G180"/>
    <mergeCell ref="I180:J180"/>
    <mergeCell ref="B181:C181"/>
    <mergeCell ref="D181:E181"/>
    <mergeCell ref="F181:G181"/>
    <mergeCell ref="I181:J181"/>
    <mergeCell ref="B176:C176"/>
    <mergeCell ref="D176:E176"/>
    <mergeCell ref="F176:G176"/>
    <mergeCell ref="I176:J176"/>
    <mergeCell ref="B177:C177"/>
    <mergeCell ref="D177:E177"/>
    <mergeCell ref="F177:G177"/>
    <mergeCell ref="I177:J177"/>
    <mergeCell ref="B178:C178"/>
    <mergeCell ref="D178:E178"/>
    <mergeCell ref="F178:G178"/>
    <mergeCell ref="I178:J178"/>
    <mergeCell ref="B173:C173"/>
    <mergeCell ref="D173:E173"/>
    <mergeCell ref="F173:G173"/>
    <mergeCell ref="I173:J173"/>
    <mergeCell ref="B174:C174"/>
    <mergeCell ref="D174:E174"/>
    <mergeCell ref="F174:G174"/>
    <mergeCell ref="I174:J174"/>
    <mergeCell ref="B175:C175"/>
    <mergeCell ref="D175:E175"/>
    <mergeCell ref="F175:G175"/>
    <mergeCell ref="I175:J175"/>
    <mergeCell ref="B170:C170"/>
    <mergeCell ref="D170:E170"/>
    <mergeCell ref="F170:G170"/>
    <mergeCell ref="I170:J170"/>
    <mergeCell ref="B171:C171"/>
    <mergeCell ref="D171:E171"/>
    <mergeCell ref="F171:G171"/>
    <mergeCell ref="I171:J171"/>
    <mergeCell ref="B172:C172"/>
    <mergeCell ref="D172:E172"/>
    <mergeCell ref="F172:G172"/>
    <mergeCell ref="I172:J172"/>
    <mergeCell ref="B167:C167"/>
    <mergeCell ref="D167:E167"/>
    <mergeCell ref="F167:G167"/>
    <mergeCell ref="I167:J167"/>
    <mergeCell ref="B168:C168"/>
    <mergeCell ref="D168:E168"/>
    <mergeCell ref="F168:G168"/>
    <mergeCell ref="I168:J168"/>
    <mergeCell ref="B169:C169"/>
    <mergeCell ref="D169:E169"/>
    <mergeCell ref="F169:G169"/>
    <mergeCell ref="I169:J169"/>
    <mergeCell ref="B164:C164"/>
    <mergeCell ref="D164:E164"/>
    <mergeCell ref="F164:G164"/>
    <mergeCell ref="I164:J164"/>
    <mergeCell ref="B165:C165"/>
    <mergeCell ref="D165:E165"/>
    <mergeCell ref="F165:G165"/>
    <mergeCell ref="I165:J165"/>
    <mergeCell ref="B166:C166"/>
    <mergeCell ref="D166:E166"/>
    <mergeCell ref="F166:G166"/>
    <mergeCell ref="I166:J166"/>
    <mergeCell ref="B161:C161"/>
    <mergeCell ref="D161:E161"/>
    <mergeCell ref="F161:G161"/>
    <mergeCell ref="I161:J161"/>
    <mergeCell ref="B162:C162"/>
    <mergeCell ref="D162:E162"/>
    <mergeCell ref="F162:G162"/>
    <mergeCell ref="I162:J162"/>
    <mergeCell ref="B163:C163"/>
    <mergeCell ref="D163:E163"/>
    <mergeCell ref="F163:G163"/>
    <mergeCell ref="I163:J163"/>
    <mergeCell ref="B158:C158"/>
    <mergeCell ref="D158:E158"/>
    <mergeCell ref="F158:G158"/>
    <mergeCell ref="I158:J158"/>
    <mergeCell ref="B159:C159"/>
    <mergeCell ref="D159:E159"/>
    <mergeCell ref="F159:G159"/>
    <mergeCell ref="I159:J159"/>
    <mergeCell ref="B160:C160"/>
    <mergeCell ref="D160:E160"/>
    <mergeCell ref="F160:G160"/>
    <mergeCell ref="I160:J160"/>
    <mergeCell ref="B155:C155"/>
    <mergeCell ref="D155:E155"/>
    <mergeCell ref="F155:G155"/>
    <mergeCell ref="I155:J155"/>
    <mergeCell ref="B156:C156"/>
    <mergeCell ref="D156:E156"/>
    <mergeCell ref="F156:G156"/>
    <mergeCell ref="I156:J156"/>
    <mergeCell ref="B157:C157"/>
    <mergeCell ref="D157:E157"/>
    <mergeCell ref="F157:G157"/>
    <mergeCell ref="I157:J157"/>
    <mergeCell ref="B152:C152"/>
    <mergeCell ref="D152:E152"/>
    <mergeCell ref="F152:G152"/>
    <mergeCell ref="I152:J152"/>
    <mergeCell ref="B153:C153"/>
    <mergeCell ref="D153:E153"/>
    <mergeCell ref="F153:G153"/>
    <mergeCell ref="I153:J153"/>
    <mergeCell ref="B154:C154"/>
    <mergeCell ref="D154:E154"/>
    <mergeCell ref="F154:G154"/>
    <mergeCell ref="I154:J154"/>
    <mergeCell ref="B149:C149"/>
    <mergeCell ref="D149:E149"/>
    <mergeCell ref="F149:G149"/>
    <mergeCell ref="I149:J149"/>
    <mergeCell ref="B150:C150"/>
    <mergeCell ref="D150:E150"/>
    <mergeCell ref="F150:G150"/>
    <mergeCell ref="I150:J150"/>
    <mergeCell ref="B151:C151"/>
    <mergeCell ref="D151:E151"/>
    <mergeCell ref="F151:G151"/>
    <mergeCell ref="I151:J151"/>
    <mergeCell ref="B146:C146"/>
    <mergeCell ref="D146:E146"/>
    <mergeCell ref="F146:G146"/>
    <mergeCell ref="I146:J146"/>
    <mergeCell ref="B147:C147"/>
    <mergeCell ref="D147:E147"/>
    <mergeCell ref="F147:G147"/>
    <mergeCell ref="I147:J147"/>
    <mergeCell ref="B148:C148"/>
    <mergeCell ref="D148:E148"/>
    <mergeCell ref="F148:G148"/>
    <mergeCell ref="I148:J148"/>
    <mergeCell ref="B143:C143"/>
    <mergeCell ref="D143:E143"/>
    <mergeCell ref="F143:G143"/>
    <mergeCell ref="I143:J143"/>
    <mergeCell ref="B144:C144"/>
    <mergeCell ref="D144:E144"/>
    <mergeCell ref="F144:G144"/>
    <mergeCell ref="I144:J144"/>
    <mergeCell ref="B145:C145"/>
    <mergeCell ref="D145:E145"/>
    <mergeCell ref="F145:G145"/>
    <mergeCell ref="I145:J145"/>
    <mergeCell ref="B140:C140"/>
    <mergeCell ref="D140:E140"/>
    <mergeCell ref="F140:G140"/>
    <mergeCell ref="I140:J140"/>
    <mergeCell ref="B141:C141"/>
    <mergeCell ref="D141:E141"/>
    <mergeCell ref="F141:G141"/>
    <mergeCell ref="I141:J141"/>
    <mergeCell ref="B142:C142"/>
    <mergeCell ref="D142:E142"/>
    <mergeCell ref="F142:G142"/>
    <mergeCell ref="I142:J142"/>
    <mergeCell ref="B137:C137"/>
    <mergeCell ref="D137:E137"/>
    <mergeCell ref="F137:G137"/>
    <mergeCell ref="I137:J137"/>
    <mergeCell ref="B138:C138"/>
    <mergeCell ref="D138:E138"/>
    <mergeCell ref="F138:G138"/>
    <mergeCell ref="I138:J138"/>
    <mergeCell ref="B139:C139"/>
    <mergeCell ref="D139:E139"/>
    <mergeCell ref="F139:G139"/>
    <mergeCell ref="I139:J139"/>
    <mergeCell ref="B134:C134"/>
    <mergeCell ref="D134:E134"/>
    <mergeCell ref="F134:G134"/>
    <mergeCell ref="I134:J134"/>
    <mergeCell ref="B135:C135"/>
    <mergeCell ref="D135:E135"/>
    <mergeCell ref="F135:G135"/>
    <mergeCell ref="I135:J135"/>
    <mergeCell ref="B136:C136"/>
    <mergeCell ref="D136:E136"/>
    <mergeCell ref="F136:G136"/>
    <mergeCell ref="I136:J136"/>
    <mergeCell ref="B131:C131"/>
    <mergeCell ref="D131:E131"/>
    <mergeCell ref="F131:G131"/>
    <mergeCell ref="I131:J131"/>
    <mergeCell ref="B132:C132"/>
    <mergeCell ref="D132:E132"/>
    <mergeCell ref="F132:G132"/>
    <mergeCell ref="I132:J132"/>
    <mergeCell ref="B133:C133"/>
    <mergeCell ref="D133:E133"/>
    <mergeCell ref="F133:G133"/>
    <mergeCell ref="I133:J133"/>
    <mergeCell ref="B128:C128"/>
    <mergeCell ref="D128:E128"/>
    <mergeCell ref="F128:G128"/>
    <mergeCell ref="I128:J128"/>
    <mergeCell ref="B129:C129"/>
    <mergeCell ref="D129:E129"/>
    <mergeCell ref="F129:G129"/>
    <mergeCell ref="I129:J129"/>
    <mergeCell ref="B130:C130"/>
    <mergeCell ref="D130:E130"/>
    <mergeCell ref="F130:G130"/>
    <mergeCell ref="I130:J130"/>
    <mergeCell ref="D125:E125"/>
    <mergeCell ref="F125:G125"/>
    <mergeCell ref="I125:J125"/>
    <mergeCell ref="B126:C126"/>
    <mergeCell ref="D126:E126"/>
    <mergeCell ref="F126:G126"/>
    <mergeCell ref="I126:J126"/>
    <mergeCell ref="B127:C127"/>
    <mergeCell ref="D127:E127"/>
    <mergeCell ref="F127:G127"/>
    <mergeCell ref="I127:J127"/>
    <mergeCell ref="K118:L118"/>
    <mergeCell ref="K119:L119"/>
    <mergeCell ref="A120:K120"/>
    <mergeCell ref="A121:C121"/>
    <mergeCell ref="B123:C124"/>
    <mergeCell ref="D123:E124"/>
    <mergeCell ref="F123:K123"/>
    <mergeCell ref="F124:G124"/>
    <mergeCell ref="I124:J124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93:L95"/>
    <mergeCell ref="D94:D96"/>
    <mergeCell ref="E94:E95"/>
    <mergeCell ref="G94:G96"/>
    <mergeCell ref="H94:H95"/>
    <mergeCell ref="K96:L96"/>
    <mergeCell ref="K97:L97"/>
    <mergeCell ref="K98:L98"/>
    <mergeCell ref="K99:L99"/>
    <mergeCell ref="B90:C90"/>
    <mergeCell ref="D90:E90"/>
    <mergeCell ref="F90:G90"/>
    <mergeCell ref="I90:J90"/>
    <mergeCell ref="B91:C91"/>
    <mergeCell ref="D91:E91"/>
    <mergeCell ref="F91:G91"/>
    <mergeCell ref="I91:J91"/>
    <mergeCell ref="B93:B95"/>
    <mergeCell ref="C93:C95"/>
    <mergeCell ref="D93:E93"/>
    <mergeCell ref="G93:H93"/>
    <mergeCell ref="I93:I95"/>
    <mergeCell ref="J93:J95"/>
    <mergeCell ref="B87:C87"/>
    <mergeCell ref="D87:E87"/>
    <mergeCell ref="F87:G87"/>
    <mergeCell ref="I87:J87"/>
    <mergeCell ref="B88:C88"/>
    <mergeCell ref="D88:E88"/>
    <mergeCell ref="F88:G88"/>
    <mergeCell ref="I88:J88"/>
    <mergeCell ref="B89:C89"/>
    <mergeCell ref="D89:E89"/>
    <mergeCell ref="F89:G89"/>
    <mergeCell ref="I89:J89"/>
    <mergeCell ref="B84:C84"/>
    <mergeCell ref="D84:E84"/>
    <mergeCell ref="F84:G84"/>
    <mergeCell ref="I84:J84"/>
    <mergeCell ref="B85:C85"/>
    <mergeCell ref="D85:E85"/>
    <mergeCell ref="F85:G85"/>
    <mergeCell ref="I85:J85"/>
    <mergeCell ref="B86:C86"/>
    <mergeCell ref="D86:E86"/>
    <mergeCell ref="F86:G86"/>
    <mergeCell ref="I86:J86"/>
    <mergeCell ref="B81:C81"/>
    <mergeCell ref="D81:E81"/>
    <mergeCell ref="F81:G81"/>
    <mergeCell ref="I81:J81"/>
    <mergeCell ref="B82:C82"/>
    <mergeCell ref="D82:E82"/>
    <mergeCell ref="F82:G82"/>
    <mergeCell ref="I82:J82"/>
    <mergeCell ref="B83:C83"/>
    <mergeCell ref="D83:E83"/>
    <mergeCell ref="F83:G83"/>
    <mergeCell ref="I83:J83"/>
    <mergeCell ref="B78:C78"/>
    <mergeCell ref="D78:E78"/>
    <mergeCell ref="F78:G78"/>
    <mergeCell ref="I78:J78"/>
    <mergeCell ref="B79:C79"/>
    <mergeCell ref="D79:E79"/>
    <mergeCell ref="F79:G79"/>
    <mergeCell ref="I79:J79"/>
    <mergeCell ref="B80:C80"/>
    <mergeCell ref="D80:E80"/>
    <mergeCell ref="F80:G80"/>
    <mergeCell ref="I80:J80"/>
    <mergeCell ref="B75:C75"/>
    <mergeCell ref="D75:E75"/>
    <mergeCell ref="F75:G75"/>
    <mergeCell ref="I75:J75"/>
    <mergeCell ref="B76:C76"/>
    <mergeCell ref="D76:E76"/>
    <mergeCell ref="F76:G76"/>
    <mergeCell ref="I76:J76"/>
    <mergeCell ref="B77:C77"/>
    <mergeCell ref="D77:E77"/>
    <mergeCell ref="F77:G77"/>
    <mergeCell ref="I77:J77"/>
    <mergeCell ref="B70:C70"/>
    <mergeCell ref="D70:E70"/>
    <mergeCell ref="F70:G70"/>
    <mergeCell ref="I70:J70"/>
    <mergeCell ref="B71:C71"/>
    <mergeCell ref="D71:E71"/>
    <mergeCell ref="F71:G71"/>
    <mergeCell ref="I71:J71"/>
    <mergeCell ref="B72:C72"/>
    <mergeCell ref="D72:E72"/>
    <mergeCell ref="F72:G72"/>
    <mergeCell ref="I72:J72"/>
    <mergeCell ref="B67:C67"/>
    <mergeCell ref="D67:E67"/>
    <mergeCell ref="F67:G67"/>
    <mergeCell ref="I67:J67"/>
    <mergeCell ref="B68:C68"/>
    <mergeCell ref="D68:E68"/>
    <mergeCell ref="F68:G68"/>
    <mergeCell ref="I68:J68"/>
    <mergeCell ref="B69:C69"/>
    <mergeCell ref="D69:E69"/>
    <mergeCell ref="F69:G69"/>
    <mergeCell ref="I69:J69"/>
    <mergeCell ref="B64:C64"/>
    <mergeCell ref="D64:E64"/>
    <mergeCell ref="F64:G64"/>
    <mergeCell ref="I64:J64"/>
    <mergeCell ref="B65:C65"/>
    <mergeCell ref="D65:E65"/>
    <mergeCell ref="F65:G65"/>
    <mergeCell ref="I65:J65"/>
    <mergeCell ref="B66:C66"/>
    <mergeCell ref="D66:E66"/>
    <mergeCell ref="F66:G66"/>
    <mergeCell ref="I66:J66"/>
    <mergeCell ref="B61:C61"/>
    <mergeCell ref="D61:E61"/>
    <mergeCell ref="F61:G61"/>
    <mergeCell ref="I61:J61"/>
    <mergeCell ref="B62:C62"/>
    <mergeCell ref="D62:E62"/>
    <mergeCell ref="F62:G62"/>
    <mergeCell ref="I62:J62"/>
    <mergeCell ref="B63:C63"/>
    <mergeCell ref="D63:E63"/>
    <mergeCell ref="F63:G63"/>
    <mergeCell ref="I63:J63"/>
    <mergeCell ref="B58:C58"/>
    <mergeCell ref="D58:E58"/>
    <mergeCell ref="F58:G58"/>
    <mergeCell ref="I58:J58"/>
    <mergeCell ref="B59:C59"/>
    <mergeCell ref="D59:E59"/>
    <mergeCell ref="F59:G59"/>
    <mergeCell ref="I59:J59"/>
    <mergeCell ref="B60:C60"/>
    <mergeCell ref="D60:E60"/>
    <mergeCell ref="F60:G60"/>
    <mergeCell ref="I60:J60"/>
    <mergeCell ref="B55:C55"/>
    <mergeCell ref="D55:E55"/>
    <mergeCell ref="F55:G55"/>
    <mergeCell ref="I55:J55"/>
    <mergeCell ref="B56:C56"/>
    <mergeCell ref="D56:E56"/>
    <mergeCell ref="F56:G56"/>
    <mergeCell ref="I56:J56"/>
    <mergeCell ref="B57:C57"/>
    <mergeCell ref="D57:E57"/>
    <mergeCell ref="F57:G57"/>
    <mergeCell ref="I57:J57"/>
    <mergeCell ref="B52:C52"/>
    <mergeCell ref="D52:E52"/>
    <mergeCell ref="F52:G52"/>
    <mergeCell ref="I52:J52"/>
    <mergeCell ref="B53:C53"/>
    <mergeCell ref="D53:E53"/>
    <mergeCell ref="F53:G53"/>
    <mergeCell ref="I53:J53"/>
    <mergeCell ref="B54:C54"/>
    <mergeCell ref="D54:E54"/>
    <mergeCell ref="F54:G54"/>
    <mergeCell ref="I54:J54"/>
    <mergeCell ref="B49:C49"/>
    <mergeCell ref="D49:E49"/>
    <mergeCell ref="F49:G49"/>
    <mergeCell ref="I49:J49"/>
    <mergeCell ref="B50:C50"/>
    <mergeCell ref="D50:E50"/>
    <mergeCell ref="F50:G50"/>
    <mergeCell ref="I50:J50"/>
    <mergeCell ref="B51:C51"/>
    <mergeCell ref="D51:E51"/>
    <mergeCell ref="F51:G51"/>
    <mergeCell ref="I51:J51"/>
    <mergeCell ref="B46:C46"/>
    <mergeCell ref="D46:E46"/>
    <mergeCell ref="F46:G46"/>
    <mergeCell ref="I46:J46"/>
    <mergeCell ref="B47:C47"/>
    <mergeCell ref="D47:E47"/>
    <mergeCell ref="F47:G47"/>
    <mergeCell ref="I47:J47"/>
    <mergeCell ref="B48:C48"/>
    <mergeCell ref="D48:E48"/>
    <mergeCell ref="F48:G48"/>
    <mergeCell ref="I48:J48"/>
    <mergeCell ref="B43:C43"/>
    <mergeCell ref="D43:E43"/>
    <mergeCell ref="F43:G43"/>
    <mergeCell ref="I43:J43"/>
    <mergeCell ref="B44:C44"/>
    <mergeCell ref="D44:E44"/>
    <mergeCell ref="F44:G44"/>
    <mergeCell ref="I44:J44"/>
    <mergeCell ref="B45:C45"/>
    <mergeCell ref="D45:E45"/>
    <mergeCell ref="F45:G45"/>
    <mergeCell ref="I45:J45"/>
    <mergeCell ref="B40:C40"/>
    <mergeCell ref="D40:E40"/>
    <mergeCell ref="F40:G40"/>
    <mergeCell ref="I40:J40"/>
    <mergeCell ref="B41:C41"/>
    <mergeCell ref="D41:E41"/>
    <mergeCell ref="F41:G41"/>
    <mergeCell ref="I41:J41"/>
    <mergeCell ref="B42:C42"/>
    <mergeCell ref="D42:E42"/>
    <mergeCell ref="F42:G42"/>
    <mergeCell ref="I42:J42"/>
    <mergeCell ref="B37:C37"/>
    <mergeCell ref="D37:E37"/>
    <mergeCell ref="F37:G37"/>
    <mergeCell ref="I37:J37"/>
    <mergeCell ref="B38:C38"/>
    <mergeCell ref="D38:E38"/>
    <mergeCell ref="F38:G38"/>
    <mergeCell ref="I38:J38"/>
    <mergeCell ref="B39:C39"/>
    <mergeCell ref="D39:E39"/>
    <mergeCell ref="F39:G39"/>
    <mergeCell ref="I39:J39"/>
    <mergeCell ref="B34:C34"/>
    <mergeCell ref="D34:E34"/>
    <mergeCell ref="F34:G34"/>
    <mergeCell ref="I34:J34"/>
    <mergeCell ref="B35:C35"/>
    <mergeCell ref="D35:E35"/>
    <mergeCell ref="F35:G35"/>
    <mergeCell ref="I35:J35"/>
    <mergeCell ref="B36:C36"/>
    <mergeCell ref="D36:E36"/>
    <mergeCell ref="F36:G36"/>
    <mergeCell ref="I36:J36"/>
    <mergeCell ref="B31:C31"/>
    <mergeCell ref="D31:E31"/>
    <mergeCell ref="F31:G31"/>
    <mergeCell ref="I31:J31"/>
    <mergeCell ref="B32:C32"/>
    <mergeCell ref="D32:E32"/>
    <mergeCell ref="F32:G32"/>
    <mergeCell ref="I32:J32"/>
    <mergeCell ref="B33:C33"/>
    <mergeCell ref="D33:E33"/>
    <mergeCell ref="F33:G33"/>
    <mergeCell ref="I33:J33"/>
    <mergeCell ref="B28:C28"/>
    <mergeCell ref="D28:E28"/>
    <mergeCell ref="F28:G28"/>
    <mergeCell ref="I28:J28"/>
    <mergeCell ref="B29:C29"/>
    <mergeCell ref="D29:E29"/>
    <mergeCell ref="F29:G29"/>
    <mergeCell ref="I29:J29"/>
    <mergeCell ref="B30:C30"/>
    <mergeCell ref="D30:E30"/>
    <mergeCell ref="F30:G30"/>
    <mergeCell ref="I30:J30"/>
    <mergeCell ref="B25:C25"/>
    <mergeCell ref="D25:E25"/>
    <mergeCell ref="F25:G25"/>
    <mergeCell ref="I25:J25"/>
    <mergeCell ref="B26:C26"/>
    <mergeCell ref="D26:E26"/>
    <mergeCell ref="F26:G26"/>
    <mergeCell ref="I26:J26"/>
    <mergeCell ref="B27:C27"/>
    <mergeCell ref="D27:E27"/>
    <mergeCell ref="F27:G27"/>
    <mergeCell ref="I27:J27"/>
    <mergeCell ref="B22:C22"/>
    <mergeCell ref="D22:E22"/>
    <mergeCell ref="F22:G22"/>
    <mergeCell ref="I22:J22"/>
    <mergeCell ref="B23:C23"/>
    <mergeCell ref="D23:E23"/>
    <mergeCell ref="F23:G23"/>
    <mergeCell ref="I23:J23"/>
    <mergeCell ref="B24:C24"/>
    <mergeCell ref="D24:E24"/>
    <mergeCell ref="F24:G24"/>
    <mergeCell ref="I24:J24"/>
    <mergeCell ref="B19:C19"/>
    <mergeCell ref="D19:E19"/>
    <mergeCell ref="F19:G19"/>
    <mergeCell ref="I19:J19"/>
    <mergeCell ref="B20:C20"/>
    <mergeCell ref="D20:E20"/>
    <mergeCell ref="F20:G20"/>
    <mergeCell ref="I20:J20"/>
    <mergeCell ref="B21:C21"/>
    <mergeCell ref="D21:E21"/>
    <mergeCell ref="F21:G21"/>
    <mergeCell ref="I21:J21"/>
    <mergeCell ref="B16:C16"/>
    <mergeCell ref="D16:E16"/>
    <mergeCell ref="F16:G16"/>
    <mergeCell ref="I16:J16"/>
    <mergeCell ref="B17:C17"/>
    <mergeCell ref="D17:E17"/>
    <mergeCell ref="F17:G17"/>
    <mergeCell ref="I17:J17"/>
    <mergeCell ref="B18:C18"/>
    <mergeCell ref="D18:E18"/>
    <mergeCell ref="F18:G18"/>
    <mergeCell ref="I18:J18"/>
    <mergeCell ref="B13:C13"/>
    <mergeCell ref="D13:E13"/>
    <mergeCell ref="F13:G13"/>
    <mergeCell ref="I13:J13"/>
    <mergeCell ref="B14:C14"/>
    <mergeCell ref="D14:E14"/>
    <mergeCell ref="F14:G14"/>
    <mergeCell ref="I14:J14"/>
    <mergeCell ref="B15:C15"/>
    <mergeCell ref="D15:E15"/>
    <mergeCell ref="F15:G15"/>
    <mergeCell ref="I15:J15"/>
    <mergeCell ref="A3:L3"/>
    <mergeCell ref="A4:K4"/>
    <mergeCell ref="A5:K5"/>
    <mergeCell ref="A6:K6"/>
    <mergeCell ref="A7:L7"/>
    <mergeCell ref="A10:A12"/>
    <mergeCell ref="B10:C12"/>
    <mergeCell ref="D10:E11"/>
    <mergeCell ref="F10:K10"/>
    <mergeCell ref="L10:L11"/>
    <mergeCell ref="F11:G11"/>
    <mergeCell ref="I11:J11"/>
    <mergeCell ref="D12:E12"/>
    <mergeCell ref="F12:G12"/>
    <mergeCell ref="I12:J12"/>
  </mergeCells>
  <printOptions horizontalCentered="1" verticalCentered="1"/>
  <pageMargins left="0.39027777777777778" right="0.39027777777777778" top="0.39027777777777778" bottom="0.2" header="0.51180555555555551" footer="0.51180555555555551"/>
  <pageSetup paperSize="9" scale="70" firstPageNumber="0" orientation="landscape" horizontalDpi="300" verticalDpi="300"/>
  <headerFooter alignWithMargins="0"/>
  <rowBreaks count="4" manualBreakCount="4">
    <brk id="53" max="16383" man="1"/>
    <brk id="92" max="16383" man="1"/>
    <brk id="122" max="16383" man="1"/>
    <brk id="18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O183"/>
  <sheetViews>
    <sheetView showGridLines="0" zoomScale="80" zoomScaleNormal="80" workbookViewId="0">
      <selection activeCell="C169" sqref="C169"/>
    </sheetView>
  </sheetViews>
  <sheetFormatPr defaultColWidth="7.81640625" defaultRowHeight="12.75" customHeight="1"/>
  <cols>
    <col min="1" max="1" width="46.7265625" style="132" customWidth="1"/>
    <col min="2" max="5" width="17.81640625" style="132" customWidth="1"/>
    <col min="6" max="6" width="9.7265625" style="132" customWidth="1"/>
    <col min="7" max="7" width="18.1796875" style="132" customWidth="1"/>
    <col min="8" max="9" width="17.81640625" style="132" customWidth="1"/>
    <col min="10" max="10" width="9.7265625" style="132" customWidth="1"/>
    <col min="11" max="11" width="18.1796875" style="132" customWidth="1"/>
    <col min="12" max="12" width="17.81640625" style="132" customWidth="1"/>
    <col min="13" max="13" width="14.26953125" style="132" customWidth="1"/>
    <col min="14" max="14" width="5.7265625" style="133" customWidth="1"/>
    <col min="15" max="16" width="15.453125" style="133" customWidth="1"/>
    <col min="17" max="17" width="22" style="133" customWidth="1"/>
    <col min="18" max="18" width="13.453125" style="133" customWidth="1"/>
    <col min="19" max="16384" width="7.81640625" style="133"/>
  </cols>
  <sheetData>
    <row r="1" spans="1:13" ht="15.75" customHeight="1">
      <c r="A1" s="134" t="s">
        <v>164</v>
      </c>
    </row>
    <row r="2" spans="1:13" ht="11.25" customHeight="1">
      <c r="A2" s="29"/>
    </row>
    <row r="3" spans="1:13" ht="12.75" customHeight="1">
      <c r="A3" s="766" t="str">
        <f>+'Informações Iniciais'!A1</f>
        <v>ESTADO DO MARANHÃO - PODER EXECUTIVO</v>
      </c>
      <c r="B3" s="766"/>
      <c r="C3" s="766"/>
      <c r="D3" s="766"/>
      <c r="E3" s="766"/>
      <c r="F3" s="766"/>
      <c r="G3" s="766"/>
      <c r="H3" s="766"/>
      <c r="I3" s="766"/>
      <c r="J3" s="766"/>
      <c r="K3" s="766"/>
      <c r="L3" s="766"/>
      <c r="M3" s="17"/>
    </row>
    <row r="4" spans="1:13" ht="12.75" customHeight="1">
      <c r="A4" s="767" t="s">
        <v>0</v>
      </c>
      <c r="B4" s="767"/>
      <c r="C4" s="767"/>
      <c r="D4" s="767"/>
      <c r="E4" s="767"/>
      <c r="F4" s="767"/>
      <c r="G4" s="767"/>
      <c r="H4" s="767"/>
      <c r="I4" s="767"/>
      <c r="J4" s="767"/>
      <c r="K4" s="767"/>
      <c r="L4" s="767"/>
      <c r="M4" s="135"/>
    </row>
    <row r="5" spans="1:13" ht="12.75" customHeight="1">
      <c r="A5" s="768" t="s">
        <v>165</v>
      </c>
      <c r="B5" s="768"/>
      <c r="C5" s="768"/>
      <c r="D5" s="768"/>
      <c r="E5" s="768"/>
      <c r="F5" s="768"/>
      <c r="G5" s="768"/>
      <c r="H5" s="768"/>
      <c r="I5" s="768"/>
      <c r="J5" s="768"/>
      <c r="K5" s="768"/>
      <c r="L5" s="768"/>
      <c r="M5" s="136"/>
    </row>
    <row r="6" spans="1:13" ht="12.75" customHeight="1">
      <c r="A6" s="769" t="s">
        <v>29</v>
      </c>
      <c r="B6" s="769"/>
      <c r="C6" s="769"/>
      <c r="D6" s="769"/>
      <c r="E6" s="769"/>
      <c r="F6" s="769"/>
      <c r="G6" s="769"/>
      <c r="H6" s="769"/>
      <c r="I6" s="769"/>
      <c r="J6" s="769"/>
      <c r="K6" s="769"/>
      <c r="L6" s="769"/>
      <c r="M6" s="137"/>
    </row>
    <row r="7" spans="1:13" ht="12.75" customHeight="1">
      <c r="A7" s="766" t="str">
        <f>+'Informações Iniciais'!A5</f>
        <v>3º Bimestre de 2017</v>
      </c>
      <c r="B7" s="766"/>
      <c r="C7" s="766"/>
      <c r="D7" s="766"/>
      <c r="E7" s="766"/>
      <c r="F7" s="766"/>
      <c r="G7" s="766"/>
      <c r="H7" s="766"/>
      <c r="I7" s="766"/>
      <c r="J7" s="766"/>
      <c r="K7" s="766"/>
      <c r="L7" s="766"/>
      <c r="M7" s="17"/>
    </row>
    <row r="8" spans="1:13" ht="12.75" customHeight="1">
      <c r="A8" s="806"/>
      <c r="B8" s="806"/>
      <c r="C8" s="806"/>
      <c r="D8" s="806"/>
      <c r="E8" s="806"/>
      <c r="F8" s="806"/>
      <c r="G8" s="806"/>
      <c r="H8" s="806"/>
      <c r="I8" s="806"/>
      <c r="J8" s="806"/>
      <c r="K8" s="806"/>
      <c r="L8" s="806"/>
      <c r="M8" s="133"/>
    </row>
    <row r="9" spans="1:13" ht="12.75" customHeight="1">
      <c r="A9" s="135" t="s">
        <v>166</v>
      </c>
      <c r="B9" s="138"/>
      <c r="C9" s="133"/>
      <c r="D9" s="133"/>
      <c r="E9" s="139"/>
      <c r="F9" s="139"/>
      <c r="G9" s="139"/>
      <c r="H9" s="139"/>
      <c r="I9" s="133"/>
      <c r="J9" s="133"/>
      <c r="K9" s="133"/>
      <c r="L9" s="140" t="s">
        <v>31</v>
      </c>
    </row>
    <row r="10" spans="1:13" ht="18" customHeight="1">
      <c r="A10" s="808" t="s">
        <v>167</v>
      </c>
      <c r="B10" s="141" t="s">
        <v>168</v>
      </c>
      <c r="C10" s="141" t="s">
        <v>168</v>
      </c>
      <c r="D10" s="805" t="s">
        <v>120</v>
      </c>
      <c r="E10" s="805"/>
      <c r="F10" s="805"/>
      <c r="G10" s="793" t="s">
        <v>36</v>
      </c>
      <c r="H10" s="809" t="s">
        <v>121</v>
      </c>
      <c r="I10" s="809"/>
      <c r="J10" s="809"/>
      <c r="K10" s="793" t="s">
        <v>36</v>
      </c>
      <c r="L10" s="810" t="s">
        <v>169</v>
      </c>
      <c r="M10" s="133"/>
    </row>
    <row r="11" spans="1:13" ht="12.75" customHeight="1">
      <c r="A11" s="808"/>
      <c r="B11" s="142" t="s">
        <v>170</v>
      </c>
      <c r="C11" s="142" t="s">
        <v>171</v>
      </c>
      <c r="D11" s="805" t="s">
        <v>37</v>
      </c>
      <c r="E11" s="141" t="s">
        <v>39</v>
      </c>
      <c r="F11" s="141" t="s">
        <v>38</v>
      </c>
      <c r="G11" s="793"/>
      <c r="H11" s="805" t="s">
        <v>37</v>
      </c>
      <c r="I11" s="141" t="s">
        <v>39</v>
      </c>
      <c r="J11" s="141" t="s">
        <v>38</v>
      </c>
      <c r="K11" s="793"/>
      <c r="L11" s="810"/>
      <c r="M11" s="133"/>
    </row>
    <row r="12" spans="1:13" s="146" customFormat="1" ht="24" customHeight="1">
      <c r="A12" s="808"/>
      <c r="B12" s="143"/>
      <c r="C12" s="144" t="s">
        <v>40</v>
      </c>
      <c r="D12" s="805"/>
      <c r="E12" s="144" t="s">
        <v>41</v>
      </c>
      <c r="F12" s="144" t="s">
        <v>172</v>
      </c>
      <c r="G12" s="145" t="s">
        <v>173</v>
      </c>
      <c r="H12" s="805"/>
      <c r="I12" s="144" t="s">
        <v>125</v>
      </c>
      <c r="J12" s="144" t="s">
        <v>174</v>
      </c>
      <c r="K12" s="145" t="s">
        <v>175</v>
      </c>
      <c r="L12" s="810"/>
    </row>
    <row r="13" spans="1:13" s="146" customFormat="1" ht="12.75" customHeight="1">
      <c r="A13" s="147" t="s">
        <v>176</v>
      </c>
      <c r="B13" s="148">
        <f>+B14+B18+B22+B26+B39+B44+B49+B53+B59+B65+B73+B79+B89+B93+B98+B103+B107+B111+B118+B123+B130+B133+B140+B147+B151+B157+B164+B169+B178+B179</f>
        <v>23289012</v>
      </c>
      <c r="C13" s="148">
        <f>+C14+C18+C22+C26+C39+C44+C49+C53+C59+C65+C73+C79+C89+C93+C98+C103+C107+C111+C118+C123+C130+C133+C140+C147+C151+C157+C164+C169+C178+C179</f>
        <v>24059001.919999998</v>
      </c>
      <c r="D13" s="148">
        <f>+D14+D18+D22+D26+D39+D44+D49+D53+D59+D65+D73+D79+D89+D93+D98+D103+D107+D111+D118+D123+D130+D133+D140+D147+D151+D157+D164+D169+D178+D179</f>
        <v>2660540.9000000004</v>
      </c>
      <c r="E13" s="148">
        <f>+E14+E18+E22+E26+E39+E44+E49+E53+E59+E65+E73+E79+E89+E93+E98+E103+E107+E111+E118+E123+E130+E133+E140+E147+E151+E157+E164+E169+E178+E179</f>
        <v>8778525.5899999999</v>
      </c>
      <c r="F13" s="148">
        <f t="shared" ref="F13:F86" si="0">IF(E$181="",0,IF(E$181=0,0,E13/E$181))</f>
        <v>1</v>
      </c>
      <c r="G13" s="148">
        <f t="shared" ref="G13:G86" si="1">+C13-E13</f>
        <v>15280476.329999998</v>
      </c>
      <c r="H13" s="148">
        <f>+H14+H18+H22+H26+H39+H44+H49+H53+H59+H65+H73+H79+H89+H93+H98+H103+H107+H111+H118+H123+H130+H133+H140+H147+H151+H157+H164+H169+H178+H179</f>
        <v>2806757.9500000007</v>
      </c>
      <c r="I13" s="148">
        <f>+I14+I18+I22+I26+I39+I44+I49+I53+I59+I65+I73+I79+I89+I93+I98+I103+I107+I111+I118+I123+I130+I133+I140+I147+I151+I157+I164+I169+I178+I179</f>
        <v>7492722.7599999998</v>
      </c>
      <c r="J13" s="148">
        <f>IF(I181="",0,IF(I181=0,0,I13/I$181))</f>
        <v>1</v>
      </c>
      <c r="K13" s="148">
        <f t="shared" ref="K13:K86" si="2">+C13-I13</f>
        <v>16566279.159999998</v>
      </c>
      <c r="L13" s="148">
        <f>+L14+L18+L22+L26+L39+L44+L49+L53+L59+L65+L73+L79+L89+L93+L98+L103+L107+L111+L118+L123+L130+L133+L140+L147+L151+L157+L164+L169+L178+L179</f>
        <v>2014543.69</v>
      </c>
    </row>
    <row r="14" spans="1:13" s="146" customFormat="1" ht="12.75" customHeight="1">
      <c r="A14" s="149" t="s">
        <v>177</v>
      </c>
      <c r="B14" s="44">
        <f>SUM(B15:B17)</f>
        <v>636770</v>
      </c>
      <c r="C14" s="44">
        <f>SUM(C15:C17)</f>
        <v>636770</v>
      </c>
      <c r="D14" s="44">
        <f>SUM(D15:D17)</f>
        <v>0</v>
      </c>
      <c r="E14" s="44">
        <f>SUM(E15:E17)</f>
        <v>0</v>
      </c>
      <c r="F14" s="44">
        <f t="shared" si="0"/>
        <v>0</v>
      </c>
      <c r="G14" s="44">
        <f t="shared" si="1"/>
        <v>636770</v>
      </c>
      <c r="H14" s="44">
        <f>SUM(H15:H17)</f>
        <v>0</v>
      </c>
      <c r="I14" s="44">
        <f>SUM(I15:I17)</f>
        <v>0</v>
      </c>
      <c r="J14" s="44">
        <f t="shared" ref="J14:J86" si="3">IF(I180="",0,IF(I180=0,0,I14/I$181))</f>
        <v>0</v>
      </c>
      <c r="K14" s="44">
        <f t="shared" si="2"/>
        <v>636770</v>
      </c>
      <c r="L14" s="44">
        <f>SUM(L15:L17)</f>
        <v>0</v>
      </c>
    </row>
    <row r="15" spans="1:13" ht="12.75" customHeight="1">
      <c r="A15" s="150" t="s">
        <v>178</v>
      </c>
      <c r="B15" s="151">
        <v>636770</v>
      </c>
      <c r="C15" s="86">
        <v>636770</v>
      </c>
      <c r="D15" s="86">
        <v>0</v>
      </c>
      <c r="E15" s="86">
        <v>0</v>
      </c>
      <c r="F15" s="47">
        <f t="shared" si="0"/>
        <v>0</v>
      </c>
      <c r="G15" s="47">
        <f t="shared" si="1"/>
        <v>636770</v>
      </c>
      <c r="H15" s="86">
        <v>0</v>
      </c>
      <c r="I15" s="86">
        <v>0</v>
      </c>
      <c r="J15" s="152">
        <f t="shared" si="3"/>
        <v>0</v>
      </c>
      <c r="K15" s="152">
        <f t="shared" si="2"/>
        <v>636770</v>
      </c>
      <c r="L15" s="86">
        <v>0</v>
      </c>
      <c r="M15" s="133"/>
    </row>
    <row r="16" spans="1:13" ht="12.75" customHeight="1">
      <c r="A16" s="150" t="s">
        <v>179</v>
      </c>
      <c r="B16" s="151"/>
      <c r="C16" s="86"/>
      <c r="D16" s="86"/>
      <c r="E16" s="86"/>
      <c r="F16" s="47">
        <f t="shared" si="0"/>
        <v>0</v>
      </c>
      <c r="G16" s="47">
        <f t="shared" si="1"/>
        <v>0</v>
      </c>
      <c r="H16" s="86"/>
      <c r="I16" s="86"/>
      <c r="J16" s="152">
        <f t="shared" si="3"/>
        <v>0</v>
      </c>
      <c r="K16" s="152">
        <f t="shared" si="2"/>
        <v>0</v>
      </c>
      <c r="L16" s="86"/>
      <c r="M16" s="133"/>
    </row>
    <row r="17" spans="1:15" ht="12.75" customHeight="1">
      <c r="A17" s="150" t="s">
        <v>180</v>
      </c>
      <c r="B17" s="151"/>
      <c r="C17" s="86"/>
      <c r="D17" s="86"/>
      <c r="E17" s="86"/>
      <c r="F17" s="47">
        <f t="shared" si="0"/>
        <v>0</v>
      </c>
      <c r="G17" s="47">
        <f t="shared" si="1"/>
        <v>0</v>
      </c>
      <c r="H17" s="86"/>
      <c r="I17" s="86"/>
      <c r="J17" s="47">
        <f t="shared" si="3"/>
        <v>0</v>
      </c>
      <c r="K17" s="152">
        <f t="shared" si="2"/>
        <v>0</v>
      </c>
      <c r="L17" s="86"/>
      <c r="M17" s="138"/>
    </row>
    <row r="18" spans="1:15" ht="12.75" customHeight="1">
      <c r="A18" s="149" t="s">
        <v>181</v>
      </c>
      <c r="B18" s="44">
        <f>SUM(B19:B21)</f>
        <v>0</v>
      </c>
      <c r="C18" s="44">
        <f>SUM(C19:C21)</f>
        <v>0</v>
      </c>
      <c r="D18" s="44">
        <f>SUM(D19:D21)</f>
        <v>0</v>
      </c>
      <c r="E18" s="44">
        <f>SUM(E19:E21)</f>
        <v>0</v>
      </c>
      <c r="F18" s="44">
        <f t="shared" si="0"/>
        <v>0</v>
      </c>
      <c r="G18" s="44">
        <f t="shared" si="1"/>
        <v>0</v>
      </c>
      <c r="H18" s="44">
        <f>SUM(H19:H21)</f>
        <v>0</v>
      </c>
      <c r="I18" s="44">
        <f>SUM(I19:I21)</f>
        <v>0</v>
      </c>
      <c r="J18" s="44">
        <f t="shared" si="3"/>
        <v>0</v>
      </c>
      <c r="K18" s="44">
        <f t="shared" si="2"/>
        <v>0</v>
      </c>
      <c r="L18" s="44">
        <f>SUM(L19:L21)</f>
        <v>0</v>
      </c>
      <c r="M18" s="138"/>
      <c r="O18" s="807"/>
    </row>
    <row r="19" spans="1:15" ht="12.75" customHeight="1">
      <c r="A19" s="150" t="s">
        <v>182</v>
      </c>
      <c r="B19" s="86"/>
      <c r="C19" s="86"/>
      <c r="D19" s="86"/>
      <c r="E19" s="86"/>
      <c r="F19" s="47">
        <f t="shared" si="0"/>
        <v>0</v>
      </c>
      <c r="G19" s="47">
        <f t="shared" si="1"/>
        <v>0</v>
      </c>
      <c r="H19" s="86"/>
      <c r="I19" s="86"/>
      <c r="J19" s="47">
        <f t="shared" si="3"/>
        <v>0</v>
      </c>
      <c r="K19" s="152">
        <f t="shared" si="2"/>
        <v>0</v>
      </c>
      <c r="L19" s="86"/>
      <c r="M19" s="138"/>
      <c r="O19" s="807"/>
    </row>
    <row r="20" spans="1:15" ht="12.75" customHeight="1">
      <c r="A20" s="150" t="s">
        <v>183</v>
      </c>
      <c r="B20" s="86"/>
      <c r="C20" s="86"/>
      <c r="D20" s="86"/>
      <c r="E20" s="86"/>
      <c r="F20" s="47">
        <f t="shared" si="0"/>
        <v>0</v>
      </c>
      <c r="G20" s="47">
        <f t="shared" si="1"/>
        <v>0</v>
      </c>
      <c r="H20" s="86"/>
      <c r="I20" s="86"/>
      <c r="J20" s="47">
        <f t="shared" si="3"/>
        <v>0</v>
      </c>
      <c r="K20" s="152">
        <f t="shared" si="2"/>
        <v>0</v>
      </c>
      <c r="L20" s="86"/>
      <c r="M20" s="138"/>
      <c r="O20" s="807"/>
    </row>
    <row r="21" spans="1:15" ht="12.75" customHeight="1">
      <c r="A21" s="150" t="s">
        <v>180</v>
      </c>
      <c r="B21" s="86"/>
      <c r="C21" s="86"/>
      <c r="D21" s="86"/>
      <c r="E21" s="86"/>
      <c r="F21" s="47">
        <f t="shared" si="0"/>
        <v>0</v>
      </c>
      <c r="G21" s="47">
        <f t="shared" si="1"/>
        <v>0</v>
      </c>
      <c r="H21" s="86"/>
      <c r="I21" s="86"/>
      <c r="J21" s="47">
        <f t="shared" si="3"/>
        <v>0</v>
      </c>
      <c r="K21" s="152">
        <f t="shared" si="2"/>
        <v>0</v>
      </c>
      <c r="L21" s="86"/>
      <c r="M21" s="138"/>
    </row>
    <row r="22" spans="1:15" ht="12.75" customHeight="1">
      <c r="A22" s="149" t="s">
        <v>184</v>
      </c>
      <c r="B22" s="44">
        <f>SUM(B23:B25)</f>
        <v>0</v>
      </c>
      <c r="C22" s="44">
        <f>SUM(C23:C25)</f>
        <v>0</v>
      </c>
      <c r="D22" s="44">
        <f>SUM(D23:D25)</f>
        <v>0</v>
      </c>
      <c r="E22" s="44">
        <f>SUM(E23:E25)</f>
        <v>0</v>
      </c>
      <c r="F22" s="44">
        <f t="shared" si="0"/>
        <v>0</v>
      </c>
      <c r="G22" s="44">
        <f t="shared" si="1"/>
        <v>0</v>
      </c>
      <c r="H22" s="44">
        <f>SUM(H23:H25)</f>
        <v>0</v>
      </c>
      <c r="I22" s="44">
        <f>SUM(I23:I25)</f>
        <v>0</v>
      </c>
      <c r="J22" s="44">
        <f t="shared" si="3"/>
        <v>0</v>
      </c>
      <c r="K22" s="44">
        <f t="shared" si="2"/>
        <v>0</v>
      </c>
      <c r="L22" s="44">
        <f>SUM(L23:L25)</f>
        <v>0</v>
      </c>
      <c r="M22" s="138"/>
    </row>
    <row r="23" spans="1:15" ht="12.75" customHeight="1">
      <c r="A23" s="150" t="s">
        <v>185</v>
      </c>
      <c r="B23" s="86"/>
      <c r="C23" s="86"/>
      <c r="D23" s="86"/>
      <c r="E23" s="86"/>
      <c r="F23" s="47">
        <f t="shared" si="0"/>
        <v>0</v>
      </c>
      <c r="G23" s="47">
        <f t="shared" si="1"/>
        <v>0</v>
      </c>
      <c r="H23" s="86"/>
      <c r="I23" s="86"/>
      <c r="J23" s="47">
        <f t="shared" si="3"/>
        <v>0</v>
      </c>
      <c r="K23" s="152">
        <f t="shared" si="2"/>
        <v>0</v>
      </c>
      <c r="L23" s="86"/>
      <c r="M23" s="138"/>
    </row>
    <row r="24" spans="1:15" ht="12.75" customHeight="1">
      <c r="A24" s="150" t="s">
        <v>186</v>
      </c>
      <c r="B24" s="86"/>
      <c r="C24" s="86"/>
      <c r="D24" s="86"/>
      <c r="E24" s="86"/>
      <c r="F24" s="47">
        <f t="shared" si="0"/>
        <v>0</v>
      </c>
      <c r="G24" s="47">
        <f t="shared" si="1"/>
        <v>0</v>
      </c>
      <c r="H24" s="86"/>
      <c r="I24" s="86"/>
      <c r="J24" s="47">
        <f t="shared" si="3"/>
        <v>0</v>
      </c>
      <c r="K24" s="152">
        <f t="shared" si="2"/>
        <v>0</v>
      </c>
      <c r="L24" s="86"/>
      <c r="M24" s="138"/>
    </row>
    <row r="25" spans="1:15" ht="12.75" customHeight="1">
      <c r="A25" s="150" t="s">
        <v>180</v>
      </c>
      <c r="B25" s="86"/>
      <c r="C25" s="86"/>
      <c r="D25" s="86"/>
      <c r="E25" s="86"/>
      <c r="F25" s="47">
        <f t="shared" si="0"/>
        <v>0</v>
      </c>
      <c r="G25" s="47">
        <f t="shared" si="1"/>
        <v>0</v>
      </c>
      <c r="H25" s="86"/>
      <c r="I25" s="86"/>
      <c r="J25" s="47">
        <f t="shared" si="3"/>
        <v>0</v>
      </c>
      <c r="K25" s="152">
        <f t="shared" si="2"/>
        <v>0</v>
      </c>
      <c r="L25" s="86"/>
      <c r="M25" s="138"/>
    </row>
    <row r="26" spans="1:15" ht="12.75" customHeight="1">
      <c r="A26" s="149" t="s">
        <v>187</v>
      </c>
      <c r="B26" s="44">
        <f>SUM(B27:B38)</f>
        <v>3120720</v>
      </c>
      <c r="C26" s="44">
        <f>SUM(C27:C38)</f>
        <v>3454264</v>
      </c>
      <c r="D26" s="44">
        <f>SUM(D27:D38)</f>
        <v>506498.32999999996</v>
      </c>
      <c r="E26" s="44">
        <f>SUM(E27:E38)</f>
        <v>1841401.3199999998</v>
      </c>
      <c r="F26" s="44">
        <f t="shared" si="0"/>
        <v>0.20976202679156283</v>
      </c>
      <c r="G26" s="44">
        <f t="shared" si="1"/>
        <v>1612862.6800000002</v>
      </c>
      <c r="H26" s="44">
        <f>SUM(H27:H38)</f>
        <v>570680.89</v>
      </c>
      <c r="I26" s="44">
        <f>SUM(I27:I38)</f>
        <v>1588064.5999999999</v>
      </c>
      <c r="J26" s="44">
        <f t="shared" si="3"/>
        <v>0</v>
      </c>
      <c r="K26" s="44">
        <f t="shared" si="2"/>
        <v>1866199.4000000001</v>
      </c>
      <c r="L26" s="44">
        <f>SUM(L27:L38)</f>
        <v>253336.72</v>
      </c>
      <c r="M26" s="138"/>
    </row>
    <row r="27" spans="1:15" ht="12.75" customHeight="1">
      <c r="A27" s="150" t="s">
        <v>188</v>
      </c>
      <c r="B27" s="86"/>
      <c r="C27" s="86"/>
      <c r="D27" s="86"/>
      <c r="E27" s="86"/>
      <c r="F27" s="47">
        <f t="shared" si="0"/>
        <v>0</v>
      </c>
      <c r="G27" s="47">
        <f t="shared" si="1"/>
        <v>0</v>
      </c>
      <c r="H27" s="86"/>
      <c r="I27" s="86"/>
      <c r="J27" s="47">
        <f t="shared" si="3"/>
        <v>0</v>
      </c>
      <c r="K27" s="152">
        <f t="shared" si="2"/>
        <v>0</v>
      </c>
      <c r="L27" s="86"/>
      <c r="M27" s="138"/>
    </row>
    <row r="28" spans="1:15" ht="12.75" customHeight="1">
      <c r="A28" s="150" t="s">
        <v>189</v>
      </c>
      <c r="B28" s="86">
        <v>2251794</v>
      </c>
      <c r="C28" s="86">
        <v>2589847.38</v>
      </c>
      <c r="D28" s="86">
        <v>414094.74</v>
      </c>
      <c r="E28" s="86">
        <v>1504766.15</v>
      </c>
      <c r="F28" s="47">
        <f t="shared" si="0"/>
        <v>0.17141445161521707</v>
      </c>
      <c r="G28" s="47">
        <f t="shared" si="1"/>
        <v>1085081.23</v>
      </c>
      <c r="H28" s="86">
        <v>478277.3</v>
      </c>
      <c r="I28" s="86">
        <v>1251429.43</v>
      </c>
      <c r="J28" s="47">
        <f t="shared" si="3"/>
        <v>0</v>
      </c>
      <c r="K28" s="152">
        <f t="shared" si="2"/>
        <v>1338417.95</v>
      </c>
      <c r="L28" s="86">
        <v>253336.72</v>
      </c>
      <c r="M28" s="138"/>
    </row>
    <row r="29" spans="1:15" ht="12.75" customHeight="1">
      <c r="A29" s="150" t="s">
        <v>190</v>
      </c>
      <c r="B29" s="86">
        <v>530000</v>
      </c>
      <c r="C29" s="86">
        <v>469720.19</v>
      </c>
      <c r="D29" s="86">
        <v>45277.919999999998</v>
      </c>
      <c r="E29" s="86">
        <v>105706.17</v>
      </c>
      <c r="F29" s="47">
        <f t="shared" si="0"/>
        <v>1.2041449206506214E-2</v>
      </c>
      <c r="G29" s="47">
        <f t="shared" si="1"/>
        <v>364014.02</v>
      </c>
      <c r="H29" s="86">
        <v>45277.919999999998</v>
      </c>
      <c r="I29" s="86">
        <v>105706.17</v>
      </c>
      <c r="J29" s="47">
        <f t="shared" si="3"/>
        <v>0</v>
      </c>
      <c r="K29" s="152">
        <f t="shared" si="2"/>
        <v>364014.02</v>
      </c>
      <c r="L29" s="86"/>
      <c r="M29" s="138"/>
    </row>
    <row r="30" spans="1:15" ht="12.75" customHeight="1">
      <c r="A30" s="150" t="s">
        <v>191</v>
      </c>
      <c r="B30" s="86">
        <v>135799</v>
      </c>
      <c r="C30" s="86">
        <v>135799</v>
      </c>
      <c r="D30" s="86">
        <v>1500</v>
      </c>
      <c r="E30" s="86">
        <v>24805.93</v>
      </c>
      <c r="F30" s="47">
        <f t="shared" si="0"/>
        <v>2.8257512888334589E-3</v>
      </c>
      <c r="G30" s="47">
        <f t="shared" si="1"/>
        <v>110993.07</v>
      </c>
      <c r="H30" s="86">
        <v>1500</v>
      </c>
      <c r="I30" s="86">
        <v>24805.93</v>
      </c>
      <c r="J30" s="47">
        <f t="shared" si="3"/>
        <v>0</v>
      </c>
      <c r="K30" s="152">
        <f t="shared" si="2"/>
        <v>110993.07</v>
      </c>
      <c r="L30" s="86"/>
      <c r="M30" s="138"/>
    </row>
    <row r="31" spans="1:15" ht="12.75" customHeight="1">
      <c r="A31" s="150" t="s">
        <v>192</v>
      </c>
      <c r="B31" s="86"/>
      <c r="C31" s="86"/>
      <c r="D31" s="86"/>
      <c r="E31" s="86"/>
      <c r="F31" s="47">
        <f t="shared" si="0"/>
        <v>0</v>
      </c>
      <c r="G31" s="47">
        <f t="shared" si="1"/>
        <v>0</v>
      </c>
      <c r="H31" s="86"/>
      <c r="I31" s="86"/>
      <c r="J31" s="47">
        <f t="shared" si="3"/>
        <v>0</v>
      </c>
      <c r="K31" s="152">
        <f t="shared" si="2"/>
        <v>0</v>
      </c>
      <c r="L31" s="86"/>
      <c r="M31" s="138"/>
    </row>
    <row r="32" spans="1:15" ht="12.75" customHeight="1">
      <c r="A32" s="150" t="s">
        <v>193</v>
      </c>
      <c r="B32" s="86"/>
      <c r="C32" s="86"/>
      <c r="D32" s="86"/>
      <c r="E32" s="86"/>
      <c r="F32" s="47">
        <f t="shared" si="0"/>
        <v>0</v>
      </c>
      <c r="G32" s="47">
        <f t="shared" si="1"/>
        <v>0</v>
      </c>
      <c r="H32" s="86"/>
      <c r="I32" s="86"/>
      <c r="J32" s="47">
        <f t="shared" si="3"/>
        <v>0</v>
      </c>
      <c r="K32" s="152">
        <f t="shared" si="2"/>
        <v>0</v>
      </c>
      <c r="L32" s="86"/>
      <c r="M32" s="138"/>
    </row>
    <row r="33" spans="1:13" ht="12.75" customHeight="1">
      <c r="A33" s="150" t="s">
        <v>194</v>
      </c>
      <c r="B33" s="86"/>
      <c r="C33" s="86"/>
      <c r="D33" s="86"/>
      <c r="E33" s="86"/>
      <c r="F33" s="47">
        <f t="shared" si="0"/>
        <v>0</v>
      </c>
      <c r="G33" s="47">
        <f t="shared" si="1"/>
        <v>0</v>
      </c>
      <c r="H33" s="86"/>
      <c r="I33" s="86"/>
      <c r="J33" s="47">
        <f t="shared" si="3"/>
        <v>0</v>
      </c>
      <c r="K33" s="152">
        <f t="shared" si="2"/>
        <v>0</v>
      </c>
      <c r="L33" s="86"/>
      <c r="M33" s="138"/>
    </row>
    <row r="34" spans="1:13" ht="12.75" customHeight="1">
      <c r="A34" s="150" t="s">
        <v>195</v>
      </c>
      <c r="B34" s="86"/>
      <c r="C34" s="86"/>
      <c r="D34" s="86"/>
      <c r="E34" s="86"/>
      <c r="F34" s="47">
        <f t="shared" si="0"/>
        <v>0</v>
      </c>
      <c r="G34" s="47">
        <f t="shared" si="1"/>
        <v>0</v>
      </c>
      <c r="H34" s="86"/>
      <c r="I34" s="86"/>
      <c r="J34" s="47">
        <f t="shared" si="3"/>
        <v>0</v>
      </c>
      <c r="K34" s="152">
        <f t="shared" si="2"/>
        <v>0</v>
      </c>
      <c r="L34" s="86"/>
      <c r="M34" s="138"/>
    </row>
    <row r="35" spans="1:13" ht="12.75" customHeight="1">
      <c r="A35" s="150" t="s">
        <v>196</v>
      </c>
      <c r="B35" s="86"/>
      <c r="C35" s="86"/>
      <c r="D35" s="86"/>
      <c r="E35" s="86"/>
      <c r="F35" s="47">
        <f t="shared" si="0"/>
        <v>0</v>
      </c>
      <c r="G35" s="47">
        <f t="shared" si="1"/>
        <v>0</v>
      </c>
      <c r="H35" s="86"/>
      <c r="I35" s="86"/>
      <c r="J35" s="47">
        <f t="shared" si="3"/>
        <v>0</v>
      </c>
      <c r="K35" s="152">
        <f t="shared" si="2"/>
        <v>0</v>
      </c>
      <c r="L35" s="86"/>
      <c r="M35" s="138"/>
    </row>
    <row r="36" spans="1:13" ht="12.75" customHeight="1">
      <c r="A36" s="150" t="s">
        <v>197</v>
      </c>
      <c r="B36" s="86"/>
      <c r="C36" s="86"/>
      <c r="D36" s="86"/>
      <c r="E36" s="86"/>
      <c r="F36" s="47">
        <f t="shared" si="0"/>
        <v>0</v>
      </c>
      <c r="G36" s="47">
        <f t="shared" si="1"/>
        <v>0</v>
      </c>
      <c r="H36" s="86"/>
      <c r="I36" s="86"/>
      <c r="J36" s="47">
        <f t="shared" si="3"/>
        <v>0</v>
      </c>
      <c r="K36" s="152">
        <f t="shared" si="2"/>
        <v>0</v>
      </c>
      <c r="L36" s="86"/>
      <c r="M36" s="138"/>
    </row>
    <row r="37" spans="1:13" ht="12.75" customHeight="1">
      <c r="A37" s="150" t="s">
        <v>198</v>
      </c>
      <c r="B37" s="86"/>
      <c r="C37" s="86"/>
      <c r="D37" s="86"/>
      <c r="E37" s="86"/>
      <c r="F37" s="47">
        <f t="shared" si="0"/>
        <v>0</v>
      </c>
      <c r="G37" s="47">
        <f t="shared" si="1"/>
        <v>0</v>
      </c>
      <c r="H37" s="86"/>
      <c r="I37" s="86"/>
      <c r="J37" s="47">
        <f t="shared" si="3"/>
        <v>0</v>
      </c>
      <c r="K37" s="152">
        <f t="shared" si="2"/>
        <v>0</v>
      </c>
      <c r="L37" s="86"/>
      <c r="M37" s="138"/>
    </row>
    <row r="38" spans="1:13" ht="12.75" customHeight="1">
      <c r="A38" s="150" t="s">
        <v>180</v>
      </c>
      <c r="B38" s="86">
        <v>203127</v>
      </c>
      <c r="C38" s="86">
        <v>258897.43</v>
      </c>
      <c r="D38" s="86">
        <v>45625.67</v>
      </c>
      <c r="E38" s="86">
        <v>206123.07</v>
      </c>
      <c r="F38" s="47">
        <f t="shared" si="0"/>
        <v>2.3480374681006087E-2</v>
      </c>
      <c r="G38" s="47">
        <f t="shared" si="1"/>
        <v>52774.359999999986</v>
      </c>
      <c r="H38" s="86">
        <v>45625.67</v>
      </c>
      <c r="I38" s="86">
        <v>206123.07</v>
      </c>
      <c r="J38" s="47">
        <f t="shared" si="3"/>
        <v>0</v>
      </c>
      <c r="K38" s="152">
        <f t="shared" si="2"/>
        <v>52774.359999999986</v>
      </c>
      <c r="L38" s="86"/>
      <c r="M38" s="138"/>
    </row>
    <row r="39" spans="1:13" ht="12.75" customHeight="1">
      <c r="A39" s="149" t="s">
        <v>199</v>
      </c>
      <c r="B39" s="44">
        <f>SUM(B40:B43)</f>
        <v>0</v>
      </c>
      <c r="C39" s="44">
        <f>SUM(C40:C43)</f>
        <v>0</v>
      </c>
      <c r="D39" s="44">
        <f>SUM(D40:D43)</f>
        <v>0</v>
      </c>
      <c r="E39" s="44">
        <f>SUM(E40:E43)</f>
        <v>0</v>
      </c>
      <c r="F39" s="44">
        <f t="shared" si="0"/>
        <v>0</v>
      </c>
      <c r="G39" s="44">
        <f t="shared" si="1"/>
        <v>0</v>
      </c>
      <c r="H39" s="44">
        <f>SUM(H40:H43)</f>
        <v>0</v>
      </c>
      <c r="I39" s="44">
        <f>SUM(I40:I43)</f>
        <v>0</v>
      </c>
      <c r="J39" s="44">
        <f t="shared" si="3"/>
        <v>0</v>
      </c>
      <c r="K39" s="44">
        <f t="shared" si="2"/>
        <v>0</v>
      </c>
      <c r="L39" s="44">
        <f>SUM(L40:L43)</f>
        <v>0</v>
      </c>
      <c r="M39" s="138"/>
    </row>
    <row r="40" spans="1:13" ht="12.75" customHeight="1">
      <c r="A40" s="150" t="s">
        <v>200</v>
      </c>
      <c r="B40" s="86"/>
      <c r="C40" s="86"/>
      <c r="D40" s="86"/>
      <c r="E40" s="86"/>
      <c r="F40" s="47">
        <f t="shared" si="0"/>
        <v>0</v>
      </c>
      <c r="G40" s="47">
        <f t="shared" si="1"/>
        <v>0</v>
      </c>
      <c r="H40" s="86"/>
      <c r="I40" s="86"/>
      <c r="J40" s="47">
        <f t="shared" si="3"/>
        <v>0</v>
      </c>
      <c r="K40" s="152">
        <f t="shared" si="2"/>
        <v>0</v>
      </c>
      <c r="L40" s="86"/>
      <c r="M40" s="138"/>
    </row>
    <row r="41" spans="1:13" ht="12.75" customHeight="1">
      <c r="A41" s="150" t="s">
        <v>201</v>
      </c>
      <c r="B41" s="86"/>
      <c r="C41" s="86"/>
      <c r="D41" s="86"/>
      <c r="E41" s="86"/>
      <c r="F41" s="47">
        <f t="shared" si="0"/>
        <v>0</v>
      </c>
      <c r="G41" s="47">
        <f t="shared" si="1"/>
        <v>0</v>
      </c>
      <c r="H41" s="86"/>
      <c r="I41" s="86"/>
      <c r="J41" s="47">
        <f t="shared" si="3"/>
        <v>0</v>
      </c>
      <c r="K41" s="152">
        <f t="shared" si="2"/>
        <v>0</v>
      </c>
      <c r="L41" s="86"/>
      <c r="M41" s="138"/>
    </row>
    <row r="42" spans="1:13" ht="12.75" customHeight="1">
      <c r="A42" s="150" t="s">
        <v>202</v>
      </c>
      <c r="B42" s="86"/>
      <c r="C42" s="86"/>
      <c r="D42" s="86"/>
      <c r="E42" s="86"/>
      <c r="F42" s="47">
        <f t="shared" si="0"/>
        <v>0</v>
      </c>
      <c r="G42" s="47">
        <f t="shared" si="1"/>
        <v>0</v>
      </c>
      <c r="H42" s="86"/>
      <c r="I42" s="86"/>
      <c r="J42" s="47">
        <f t="shared" si="3"/>
        <v>0</v>
      </c>
      <c r="K42" s="152">
        <f t="shared" si="2"/>
        <v>0</v>
      </c>
      <c r="L42" s="86"/>
      <c r="M42" s="138"/>
    </row>
    <row r="43" spans="1:13" ht="12.75" customHeight="1">
      <c r="A43" s="150" t="s">
        <v>180</v>
      </c>
      <c r="B43" s="86"/>
      <c r="C43" s="86"/>
      <c r="D43" s="86"/>
      <c r="E43" s="86"/>
      <c r="F43" s="47">
        <f t="shared" si="0"/>
        <v>0</v>
      </c>
      <c r="G43" s="47">
        <f t="shared" si="1"/>
        <v>0</v>
      </c>
      <c r="H43" s="86"/>
      <c r="I43" s="86"/>
      <c r="J43" s="47">
        <f t="shared" si="3"/>
        <v>0</v>
      </c>
      <c r="K43" s="152">
        <f t="shared" si="2"/>
        <v>0</v>
      </c>
      <c r="L43" s="86"/>
      <c r="M43" s="138"/>
    </row>
    <row r="44" spans="1:13" ht="12.75" customHeight="1">
      <c r="A44" s="149" t="s">
        <v>203</v>
      </c>
      <c r="B44" s="44">
        <f>SUM(B45:B48)</f>
        <v>0</v>
      </c>
      <c r="C44" s="44">
        <f>SUM(C45:C48)</f>
        <v>0</v>
      </c>
      <c r="D44" s="44">
        <f>SUM(D45:D48)</f>
        <v>0</v>
      </c>
      <c r="E44" s="44">
        <f>SUM(E45:E48)</f>
        <v>0</v>
      </c>
      <c r="F44" s="44">
        <f t="shared" si="0"/>
        <v>0</v>
      </c>
      <c r="G44" s="44">
        <f t="shared" si="1"/>
        <v>0</v>
      </c>
      <c r="H44" s="44">
        <f>SUM(H45:H48)</f>
        <v>0</v>
      </c>
      <c r="I44" s="44">
        <f>SUM(I45:I48)</f>
        <v>0</v>
      </c>
      <c r="J44" s="44">
        <f t="shared" si="3"/>
        <v>0</v>
      </c>
      <c r="K44" s="44">
        <f t="shared" si="2"/>
        <v>0</v>
      </c>
      <c r="L44" s="44">
        <f>SUM(L45:L48)</f>
        <v>0</v>
      </c>
      <c r="M44" s="138"/>
    </row>
    <row r="45" spans="1:13" ht="12.75" customHeight="1">
      <c r="A45" s="150" t="s">
        <v>204</v>
      </c>
      <c r="B45" s="86"/>
      <c r="C45" s="86"/>
      <c r="D45" s="86"/>
      <c r="E45" s="86"/>
      <c r="F45" s="47">
        <f t="shared" si="0"/>
        <v>0</v>
      </c>
      <c r="G45" s="47">
        <f t="shared" si="1"/>
        <v>0</v>
      </c>
      <c r="H45" s="86"/>
      <c r="I45" s="86"/>
      <c r="J45" s="47">
        <f t="shared" si="3"/>
        <v>0</v>
      </c>
      <c r="K45" s="152">
        <f t="shared" si="2"/>
        <v>0</v>
      </c>
      <c r="L45" s="86"/>
      <c r="M45" s="138"/>
    </row>
    <row r="46" spans="1:13" ht="12.75" customHeight="1">
      <c r="A46" s="150" t="s">
        <v>205</v>
      </c>
      <c r="B46" s="86"/>
      <c r="C46" s="86"/>
      <c r="D46" s="86"/>
      <c r="E46" s="86"/>
      <c r="F46" s="47">
        <f t="shared" si="0"/>
        <v>0</v>
      </c>
      <c r="G46" s="47">
        <f t="shared" si="1"/>
        <v>0</v>
      </c>
      <c r="H46" s="86"/>
      <c r="I46" s="86"/>
      <c r="J46" s="47">
        <f t="shared" si="3"/>
        <v>0</v>
      </c>
      <c r="K46" s="152">
        <f t="shared" si="2"/>
        <v>0</v>
      </c>
      <c r="L46" s="86"/>
      <c r="M46" s="138"/>
    </row>
    <row r="47" spans="1:13" ht="12.75" customHeight="1">
      <c r="A47" s="150" t="s">
        <v>206</v>
      </c>
      <c r="B47" s="86"/>
      <c r="C47" s="86"/>
      <c r="D47" s="86"/>
      <c r="E47" s="86"/>
      <c r="F47" s="47">
        <f t="shared" si="0"/>
        <v>0</v>
      </c>
      <c r="G47" s="47">
        <f t="shared" si="1"/>
        <v>0</v>
      </c>
      <c r="H47" s="86"/>
      <c r="I47" s="86"/>
      <c r="J47" s="47">
        <f t="shared" si="3"/>
        <v>0</v>
      </c>
      <c r="K47" s="152">
        <f t="shared" si="2"/>
        <v>0</v>
      </c>
      <c r="L47" s="86"/>
      <c r="M47" s="138"/>
    </row>
    <row r="48" spans="1:13" ht="12.75" customHeight="1">
      <c r="A48" s="150" t="s">
        <v>180</v>
      </c>
      <c r="B48" s="86"/>
      <c r="C48" s="86"/>
      <c r="D48" s="86"/>
      <c r="E48" s="86"/>
      <c r="F48" s="47">
        <f t="shared" si="0"/>
        <v>0</v>
      </c>
      <c r="G48" s="47">
        <f t="shared" si="1"/>
        <v>0</v>
      </c>
      <c r="H48" s="86"/>
      <c r="I48" s="86"/>
      <c r="J48" s="47">
        <f t="shared" si="3"/>
        <v>0</v>
      </c>
      <c r="K48" s="152">
        <f t="shared" si="2"/>
        <v>0</v>
      </c>
      <c r="L48" s="86"/>
      <c r="M48" s="138"/>
    </row>
    <row r="49" spans="1:13" ht="12.75" customHeight="1">
      <c r="A49" s="149" t="s">
        <v>207</v>
      </c>
      <c r="B49" s="44">
        <f>SUM(B50:B52)</f>
        <v>0</v>
      </c>
      <c r="C49" s="44">
        <f>SUM(C50:C52)</f>
        <v>0</v>
      </c>
      <c r="D49" s="44">
        <f>SUM(D50:D52)</f>
        <v>0</v>
      </c>
      <c r="E49" s="44">
        <f>SUM(E50:E52)</f>
        <v>0</v>
      </c>
      <c r="F49" s="44">
        <f t="shared" si="0"/>
        <v>0</v>
      </c>
      <c r="G49" s="44">
        <f t="shared" si="1"/>
        <v>0</v>
      </c>
      <c r="H49" s="44">
        <f>SUM(H50:H52)</f>
        <v>0</v>
      </c>
      <c r="I49" s="44">
        <f>SUM(I50:I52)</f>
        <v>0</v>
      </c>
      <c r="J49" s="44">
        <f t="shared" si="3"/>
        <v>0</v>
      </c>
      <c r="K49" s="44">
        <f t="shared" si="2"/>
        <v>0</v>
      </c>
      <c r="L49" s="44">
        <f>SUM(L50:L52)</f>
        <v>0</v>
      </c>
      <c r="M49" s="138"/>
    </row>
    <row r="50" spans="1:13" ht="12.75" customHeight="1">
      <c r="A50" s="150" t="s">
        <v>208</v>
      </c>
      <c r="B50" s="86"/>
      <c r="C50" s="86"/>
      <c r="D50" s="86"/>
      <c r="E50" s="86"/>
      <c r="F50" s="47">
        <f t="shared" si="0"/>
        <v>0</v>
      </c>
      <c r="G50" s="47">
        <f t="shared" si="1"/>
        <v>0</v>
      </c>
      <c r="H50" s="86"/>
      <c r="I50" s="86"/>
      <c r="J50" s="47">
        <f t="shared" si="3"/>
        <v>0</v>
      </c>
      <c r="K50" s="152">
        <f t="shared" si="2"/>
        <v>0</v>
      </c>
      <c r="L50" s="86"/>
      <c r="M50" s="138"/>
    </row>
    <row r="51" spans="1:13" ht="12.75" customHeight="1">
      <c r="A51" s="150" t="s">
        <v>209</v>
      </c>
      <c r="B51" s="86"/>
      <c r="C51" s="86"/>
      <c r="D51" s="86"/>
      <c r="E51" s="86"/>
      <c r="F51" s="47">
        <f t="shared" si="0"/>
        <v>0</v>
      </c>
      <c r="G51" s="47">
        <f t="shared" si="1"/>
        <v>0</v>
      </c>
      <c r="H51" s="86"/>
      <c r="I51" s="86"/>
      <c r="J51" s="47">
        <f t="shared" si="3"/>
        <v>0</v>
      </c>
      <c r="K51" s="152">
        <f t="shared" si="2"/>
        <v>0</v>
      </c>
      <c r="L51" s="86"/>
      <c r="M51" s="138"/>
    </row>
    <row r="52" spans="1:13" ht="12.75" customHeight="1">
      <c r="A52" s="150" t="s">
        <v>180</v>
      </c>
      <c r="B52" s="86"/>
      <c r="C52" s="86"/>
      <c r="D52" s="86"/>
      <c r="E52" s="86"/>
      <c r="F52" s="47">
        <f t="shared" si="0"/>
        <v>0</v>
      </c>
      <c r="G52" s="47">
        <f t="shared" si="1"/>
        <v>0</v>
      </c>
      <c r="H52" s="86"/>
      <c r="I52" s="86"/>
      <c r="J52" s="47">
        <f t="shared" si="3"/>
        <v>0</v>
      </c>
      <c r="K52" s="152">
        <f t="shared" si="2"/>
        <v>0</v>
      </c>
      <c r="L52" s="86"/>
      <c r="M52" s="138"/>
    </row>
    <row r="53" spans="1:13" ht="12.75" customHeight="1">
      <c r="A53" s="149" t="s">
        <v>210</v>
      </c>
      <c r="B53" s="44">
        <f>SUM(B54:B58)</f>
        <v>1513959</v>
      </c>
      <c r="C53" s="44">
        <f>SUM(C54:C58)</f>
        <v>1690510.71</v>
      </c>
      <c r="D53" s="44">
        <f>SUM(D54:D58)</f>
        <v>365008.33999999997</v>
      </c>
      <c r="E53" s="44">
        <f>SUM(E54:E58)</f>
        <v>715203.63</v>
      </c>
      <c r="F53" s="44">
        <f t="shared" si="0"/>
        <v>8.147195365184326E-2</v>
      </c>
      <c r="G53" s="44">
        <f t="shared" si="1"/>
        <v>975307.08</v>
      </c>
      <c r="H53" s="44">
        <f>SUM(H54:H58)</f>
        <v>182772.29</v>
      </c>
      <c r="I53" s="44">
        <f>SUM(I54:I58)</f>
        <v>453002.92</v>
      </c>
      <c r="J53" s="44">
        <f t="shared" si="3"/>
        <v>0</v>
      </c>
      <c r="K53" s="44">
        <f t="shared" si="2"/>
        <v>1237507.79</v>
      </c>
      <c r="L53" s="44">
        <f>SUM(L54:L58)</f>
        <v>262200.71000000002</v>
      </c>
      <c r="M53" s="138"/>
    </row>
    <row r="54" spans="1:13" ht="12.75" customHeight="1">
      <c r="A54" s="150" t="s">
        <v>211</v>
      </c>
      <c r="B54" s="86">
        <v>99670</v>
      </c>
      <c r="C54" s="86">
        <v>57223.74</v>
      </c>
      <c r="D54" s="86"/>
      <c r="E54" s="86"/>
      <c r="F54" s="47">
        <f t="shared" si="0"/>
        <v>0</v>
      </c>
      <c r="G54" s="47">
        <f t="shared" si="1"/>
        <v>57223.74</v>
      </c>
      <c r="H54" s="86"/>
      <c r="I54" s="86"/>
      <c r="J54" s="47">
        <f t="shared" si="3"/>
        <v>0</v>
      </c>
      <c r="K54" s="152">
        <f t="shared" si="2"/>
        <v>57223.74</v>
      </c>
      <c r="L54" s="86"/>
      <c r="M54" s="138"/>
    </row>
    <row r="55" spans="1:13" ht="12.75" customHeight="1">
      <c r="A55" s="150" t="s">
        <v>212</v>
      </c>
      <c r="B55" s="86"/>
      <c r="C55" s="86"/>
      <c r="D55" s="86"/>
      <c r="E55" s="86"/>
      <c r="F55" s="47">
        <f t="shared" si="0"/>
        <v>0</v>
      </c>
      <c r="G55" s="47">
        <f t="shared" si="1"/>
        <v>0</v>
      </c>
      <c r="H55" s="86"/>
      <c r="I55" s="86"/>
      <c r="J55" s="47">
        <f t="shared" si="3"/>
        <v>0</v>
      </c>
      <c r="K55" s="152">
        <f t="shared" si="2"/>
        <v>0</v>
      </c>
      <c r="L55" s="86"/>
      <c r="M55" s="138"/>
    </row>
    <row r="56" spans="1:13" ht="12.75" customHeight="1">
      <c r="A56" s="150" t="s">
        <v>213</v>
      </c>
      <c r="B56" s="86">
        <v>300798</v>
      </c>
      <c r="C56" s="86">
        <v>373549</v>
      </c>
      <c r="D56" s="86">
        <v>38429.15</v>
      </c>
      <c r="E56" s="86">
        <v>92469.67</v>
      </c>
      <c r="F56" s="47">
        <f t="shared" si="0"/>
        <v>1.0533621967832071E-2</v>
      </c>
      <c r="G56" s="47">
        <f t="shared" si="1"/>
        <v>281079.33</v>
      </c>
      <c r="H56" s="86">
        <v>39929.15</v>
      </c>
      <c r="I56" s="86">
        <v>89384.67</v>
      </c>
      <c r="J56" s="47">
        <f t="shared" si="3"/>
        <v>0</v>
      </c>
      <c r="K56" s="152">
        <f t="shared" si="2"/>
        <v>284164.33</v>
      </c>
      <c r="L56" s="86">
        <v>3085</v>
      </c>
      <c r="M56" s="138"/>
    </row>
    <row r="57" spans="1:13" ht="12.75" customHeight="1">
      <c r="A57" s="150" t="s">
        <v>214</v>
      </c>
      <c r="B57" s="86">
        <v>720931</v>
      </c>
      <c r="C57" s="86">
        <v>727210.15</v>
      </c>
      <c r="D57" s="86">
        <v>104240.59</v>
      </c>
      <c r="E57" s="86">
        <v>281726.18</v>
      </c>
      <c r="F57" s="47">
        <f t="shared" si="0"/>
        <v>3.2092653499914213E-2</v>
      </c>
      <c r="G57" s="47">
        <f t="shared" si="1"/>
        <v>445483.97000000003</v>
      </c>
      <c r="H57" s="86">
        <v>87654.54</v>
      </c>
      <c r="I57" s="86">
        <v>228750.31</v>
      </c>
      <c r="J57" s="47">
        <f t="shared" si="3"/>
        <v>0</v>
      </c>
      <c r="K57" s="152">
        <f t="shared" si="2"/>
        <v>498459.84</v>
      </c>
      <c r="L57" s="86">
        <v>52975.87</v>
      </c>
      <c r="M57" s="138"/>
    </row>
    <row r="58" spans="1:13" ht="12.75" customHeight="1">
      <c r="A58" s="150" t="s">
        <v>180</v>
      </c>
      <c r="B58" s="86">
        <v>392560</v>
      </c>
      <c r="C58" s="86">
        <v>532527.81999999995</v>
      </c>
      <c r="D58" s="86">
        <v>222338.6</v>
      </c>
      <c r="E58" s="86">
        <v>341007.78</v>
      </c>
      <c r="F58" s="47">
        <f t="shared" si="0"/>
        <v>3.8845678184096975E-2</v>
      </c>
      <c r="G58" s="47">
        <f t="shared" si="1"/>
        <v>191520.03999999992</v>
      </c>
      <c r="H58" s="86">
        <v>55188.6</v>
      </c>
      <c r="I58" s="86">
        <v>134867.94</v>
      </c>
      <c r="J58" s="47">
        <f t="shared" si="3"/>
        <v>0</v>
      </c>
      <c r="K58" s="152">
        <f t="shared" si="2"/>
        <v>397659.87999999995</v>
      </c>
      <c r="L58" s="86">
        <v>206139.84</v>
      </c>
      <c r="M58" s="138"/>
    </row>
    <row r="59" spans="1:13" ht="12.75" customHeight="1">
      <c r="A59" s="149" t="s">
        <v>215</v>
      </c>
      <c r="B59" s="44">
        <f>SUM(B60:B64)</f>
        <v>0</v>
      </c>
      <c r="C59" s="44">
        <f>SUM(C60:C64)</f>
        <v>0</v>
      </c>
      <c r="D59" s="44">
        <f>SUM(D60:D64)</f>
        <v>0</v>
      </c>
      <c r="E59" s="44">
        <f>SUM(E60:E64)</f>
        <v>0</v>
      </c>
      <c r="F59" s="44">
        <f t="shared" si="0"/>
        <v>0</v>
      </c>
      <c r="G59" s="44">
        <f t="shared" si="1"/>
        <v>0</v>
      </c>
      <c r="H59" s="44">
        <f>SUM(H60:H64)</f>
        <v>0</v>
      </c>
      <c r="I59" s="44">
        <f>SUM(I60:I64)</f>
        <v>0</v>
      </c>
      <c r="J59" s="44">
        <f t="shared" si="3"/>
        <v>0</v>
      </c>
      <c r="K59" s="44">
        <f t="shared" si="2"/>
        <v>0</v>
      </c>
      <c r="L59" s="44">
        <f>SUM(L60:L64)</f>
        <v>0</v>
      </c>
      <c r="M59" s="138"/>
    </row>
    <row r="60" spans="1:13" ht="12.75" customHeight="1">
      <c r="A60" s="150" t="s">
        <v>216</v>
      </c>
      <c r="B60" s="86"/>
      <c r="C60" s="86"/>
      <c r="D60" s="86"/>
      <c r="E60" s="86"/>
      <c r="F60" s="47">
        <f t="shared" si="0"/>
        <v>0</v>
      </c>
      <c r="G60" s="47">
        <f t="shared" si="1"/>
        <v>0</v>
      </c>
      <c r="H60" s="86"/>
      <c r="I60" s="86"/>
      <c r="J60" s="47">
        <f t="shared" si="3"/>
        <v>0</v>
      </c>
      <c r="K60" s="152">
        <f t="shared" si="2"/>
        <v>0</v>
      </c>
      <c r="L60" s="86"/>
      <c r="M60" s="138"/>
    </row>
    <row r="61" spans="1:13" ht="12.75" customHeight="1">
      <c r="A61" s="150" t="s">
        <v>217</v>
      </c>
      <c r="B61" s="86"/>
      <c r="C61" s="86"/>
      <c r="D61" s="86"/>
      <c r="E61" s="86"/>
      <c r="F61" s="47">
        <f t="shared" si="0"/>
        <v>0</v>
      </c>
      <c r="G61" s="47">
        <f t="shared" si="1"/>
        <v>0</v>
      </c>
      <c r="H61" s="86"/>
      <c r="I61" s="86"/>
      <c r="J61" s="47">
        <f t="shared" si="3"/>
        <v>0</v>
      </c>
      <c r="K61" s="152">
        <f t="shared" si="2"/>
        <v>0</v>
      </c>
      <c r="L61" s="86"/>
      <c r="M61" s="138"/>
    </row>
    <row r="62" spans="1:13" ht="12.75" customHeight="1">
      <c r="A62" s="150" t="s">
        <v>218</v>
      </c>
      <c r="B62" s="86"/>
      <c r="C62" s="86"/>
      <c r="D62" s="86"/>
      <c r="E62" s="86"/>
      <c r="F62" s="47">
        <f t="shared" si="0"/>
        <v>0</v>
      </c>
      <c r="G62" s="47">
        <f t="shared" si="1"/>
        <v>0</v>
      </c>
      <c r="H62" s="86"/>
      <c r="I62" s="86"/>
      <c r="J62" s="47">
        <f t="shared" si="3"/>
        <v>0</v>
      </c>
      <c r="K62" s="152">
        <f t="shared" si="2"/>
        <v>0</v>
      </c>
      <c r="L62" s="86"/>
      <c r="M62" s="138"/>
    </row>
    <row r="63" spans="1:13" ht="12.75" customHeight="1">
      <c r="A63" s="150" t="s">
        <v>219</v>
      </c>
      <c r="B63" s="86"/>
      <c r="C63" s="86"/>
      <c r="D63" s="86"/>
      <c r="E63" s="86"/>
      <c r="F63" s="47">
        <f t="shared" si="0"/>
        <v>0</v>
      </c>
      <c r="G63" s="47">
        <f t="shared" si="1"/>
        <v>0</v>
      </c>
      <c r="H63" s="86"/>
      <c r="I63" s="86"/>
      <c r="J63" s="47">
        <f t="shared" si="3"/>
        <v>0</v>
      </c>
      <c r="K63" s="152">
        <f t="shared" si="2"/>
        <v>0</v>
      </c>
      <c r="L63" s="86"/>
      <c r="M63" s="138"/>
    </row>
    <row r="64" spans="1:13" ht="12.75" customHeight="1">
      <c r="A64" s="150" t="s">
        <v>180</v>
      </c>
      <c r="B64" s="86"/>
      <c r="C64" s="86"/>
      <c r="D64" s="86"/>
      <c r="E64" s="86"/>
      <c r="F64" s="47">
        <f t="shared" si="0"/>
        <v>0</v>
      </c>
      <c r="G64" s="47">
        <f t="shared" si="1"/>
        <v>0</v>
      </c>
      <c r="H64" s="86"/>
      <c r="I64" s="86"/>
      <c r="J64" s="47">
        <f t="shared" si="3"/>
        <v>0</v>
      </c>
      <c r="K64" s="152">
        <f t="shared" si="2"/>
        <v>0</v>
      </c>
      <c r="L64" s="86"/>
      <c r="M64" s="138"/>
    </row>
    <row r="65" spans="1:13" ht="12.75" customHeight="1">
      <c r="A65" s="149" t="s">
        <v>220</v>
      </c>
      <c r="B65" s="44">
        <f>SUM(B66:B72)</f>
        <v>3188258</v>
      </c>
      <c r="C65" s="44">
        <f>SUM(C66:C72)</f>
        <v>3548258</v>
      </c>
      <c r="D65" s="44">
        <f>SUM(D66:D72)</f>
        <v>448082.4</v>
      </c>
      <c r="E65" s="44">
        <f>SUM(E66:E72)</f>
        <v>1397131.11</v>
      </c>
      <c r="F65" s="44">
        <f t="shared" si="0"/>
        <v>0.15915327644445587</v>
      </c>
      <c r="G65" s="44">
        <f t="shared" si="1"/>
        <v>2151126.8899999997</v>
      </c>
      <c r="H65" s="44">
        <f>SUM(H66:H72)</f>
        <v>434781.11</v>
      </c>
      <c r="I65" s="44">
        <f>SUM(I66:I72)</f>
        <v>1220129.3700000001</v>
      </c>
      <c r="J65" s="44">
        <f t="shared" si="3"/>
        <v>0</v>
      </c>
      <c r="K65" s="44">
        <f t="shared" si="2"/>
        <v>2328128.63</v>
      </c>
      <c r="L65" s="44">
        <f>SUM(L66:L72)</f>
        <v>176181.74</v>
      </c>
      <c r="M65" s="138"/>
    </row>
    <row r="66" spans="1:13" ht="12.75" customHeight="1">
      <c r="A66" s="150" t="s">
        <v>221</v>
      </c>
      <c r="B66" s="86">
        <v>1430828</v>
      </c>
      <c r="C66" s="86">
        <v>1760402.3</v>
      </c>
      <c r="D66" s="86">
        <v>141678.45000000001</v>
      </c>
      <c r="E66" s="86">
        <v>419516.93</v>
      </c>
      <c r="F66" s="47">
        <f t="shared" si="0"/>
        <v>4.7788996648581848E-2</v>
      </c>
      <c r="G66" s="47">
        <f t="shared" si="1"/>
        <v>1340885.3700000001</v>
      </c>
      <c r="H66" s="86">
        <v>131630</v>
      </c>
      <c r="I66" s="86">
        <v>409648.48</v>
      </c>
      <c r="J66" s="47">
        <f t="shared" si="3"/>
        <v>0</v>
      </c>
      <c r="K66" s="152">
        <f t="shared" si="2"/>
        <v>1350753.82</v>
      </c>
      <c r="L66" s="86">
        <v>10048.450000000001</v>
      </c>
      <c r="M66" s="138"/>
    </row>
    <row r="67" spans="1:13" ht="12.75" customHeight="1">
      <c r="A67" s="150" t="s">
        <v>222</v>
      </c>
      <c r="B67" s="86">
        <v>377514</v>
      </c>
      <c r="C67" s="86">
        <v>377514</v>
      </c>
      <c r="D67" s="86">
        <v>2445.9</v>
      </c>
      <c r="E67" s="86">
        <v>9350.9</v>
      </c>
      <c r="F67" s="47">
        <f t="shared" si="0"/>
        <v>1.0652016564891053E-3</v>
      </c>
      <c r="G67" s="47">
        <f t="shared" si="1"/>
        <v>368163.1</v>
      </c>
      <c r="H67" s="86">
        <v>2445.9</v>
      </c>
      <c r="I67" s="86">
        <v>9350.9</v>
      </c>
      <c r="J67" s="47">
        <f t="shared" si="3"/>
        <v>0</v>
      </c>
      <c r="K67" s="152">
        <f t="shared" si="2"/>
        <v>368163.1</v>
      </c>
      <c r="L67" s="86"/>
      <c r="M67" s="138"/>
    </row>
    <row r="68" spans="1:13" ht="12.75" customHeight="1">
      <c r="A68" s="150" t="s">
        <v>223</v>
      </c>
      <c r="B68" s="86"/>
      <c r="C68" s="86"/>
      <c r="D68" s="86"/>
      <c r="E68" s="86"/>
      <c r="F68" s="47">
        <f t="shared" si="0"/>
        <v>0</v>
      </c>
      <c r="G68" s="47">
        <f t="shared" si="1"/>
        <v>0</v>
      </c>
      <c r="H68" s="86"/>
      <c r="I68" s="86"/>
      <c r="J68" s="47">
        <f t="shared" si="3"/>
        <v>0</v>
      </c>
      <c r="K68" s="152">
        <f t="shared" si="2"/>
        <v>0</v>
      </c>
      <c r="L68" s="86"/>
      <c r="M68" s="138"/>
    </row>
    <row r="69" spans="1:13" ht="12.75" customHeight="1">
      <c r="A69" s="150" t="s">
        <v>224</v>
      </c>
      <c r="B69" s="86"/>
      <c r="C69" s="86"/>
      <c r="D69" s="86"/>
      <c r="E69" s="86"/>
      <c r="F69" s="47">
        <f t="shared" si="0"/>
        <v>0</v>
      </c>
      <c r="G69" s="47">
        <f t="shared" si="1"/>
        <v>0</v>
      </c>
      <c r="H69" s="86"/>
      <c r="I69" s="86"/>
      <c r="J69" s="47">
        <f t="shared" si="3"/>
        <v>0</v>
      </c>
      <c r="K69" s="152">
        <f t="shared" si="2"/>
        <v>0</v>
      </c>
      <c r="L69" s="86"/>
      <c r="M69" s="138"/>
    </row>
    <row r="70" spans="1:13" ht="12.75" customHeight="1">
      <c r="A70" s="150" t="s">
        <v>225</v>
      </c>
      <c r="B70" s="86">
        <v>133834</v>
      </c>
      <c r="C70" s="86">
        <v>176664.35</v>
      </c>
      <c r="D70" s="86">
        <v>19406.5</v>
      </c>
      <c r="E70" s="86">
        <v>88667.51</v>
      </c>
      <c r="F70" s="47">
        <f t="shared" si="0"/>
        <v>1.010050139866369E-2</v>
      </c>
      <c r="G70" s="47">
        <f t="shared" si="1"/>
        <v>87996.840000000011</v>
      </c>
      <c r="H70" s="86">
        <v>20941.3</v>
      </c>
      <c r="I70" s="86">
        <v>50300.160000000003</v>
      </c>
      <c r="J70" s="47">
        <f t="shared" si="3"/>
        <v>0</v>
      </c>
      <c r="K70" s="152">
        <f t="shared" si="2"/>
        <v>126364.19</v>
      </c>
      <c r="L70" s="86">
        <v>38367.35</v>
      </c>
      <c r="M70" s="138"/>
    </row>
    <row r="71" spans="1:13" ht="12.75" customHeight="1">
      <c r="A71" s="150" t="s">
        <v>226</v>
      </c>
      <c r="B71" s="86"/>
      <c r="C71" s="86"/>
      <c r="D71" s="86"/>
      <c r="E71" s="86"/>
      <c r="F71" s="47">
        <f t="shared" si="0"/>
        <v>0</v>
      </c>
      <c r="G71" s="47">
        <f t="shared" si="1"/>
        <v>0</v>
      </c>
      <c r="H71" s="86"/>
      <c r="I71" s="86"/>
      <c r="J71" s="47">
        <f t="shared" si="3"/>
        <v>0</v>
      </c>
      <c r="K71" s="152">
        <f t="shared" si="2"/>
        <v>0</v>
      </c>
      <c r="L71" s="86"/>
      <c r="M71" s="138"/>
    </row>
    <row r="72" spans="1:13" ht="12.75" customHeight="1">
      <c r="A72" s="150" t="s">
        <v>180</v>
      </c>
      <c r="B72" s="86">
        <v>1246082</v>
      </c>
      <c r="C72" s="86">
        <v>1233677.3500000001</v>
      </c>
      <c r="D72" s="86">
        <v>284551.55</v>
      </c>
      <c r="E72" s="86">
        <v>879595.77</v>
      </c>
      <c r="F72" s="47">
        <f t="shared" si="0"/>
        <v>0.10019857674072122</v>
      </c>
      <c r="G72" s="47">
        <f t="shared" si="1"/>
        <v>354081.58000000007</v>
      </c>
      <c r="H72" s="86">
        <v>279763.90999999997</v>
      </c>
      <c r="I72" s="86">
        <v>750829.83</v>
      </c>
      <c r="J72" s="47">
        <f t="shared" si="3"/>
        <v>0</v>
      </c>
      <c r="K72" s="152">
        <f t="shared" si="2"/>
        <v>482847.52000000014</v>
      </c>
      <c r="L72" s="86">
        <v>127765.94</v>
      </c>
      <c r="M72" s="138"/>
    </row>
    <row r="73" spans="1:13" ht="12.75" customHeight="1">
      <c r="A73" s="149" t="s">
        <v>227</v>
      </c>
      <c r="B73" s="44">
        <f>SUM(B74:B78)</f>
        <v>111834</v>
      </c>
      <c r="C73" s="44">
        <f>SUM(C74:C78)</f>
        <v>111834</v>
      </c>
      <c r="D73" s="44">
        <f>SUM(D74:D78)</f>
        <v>17067.310000000001</v>
      </c>
      <c r="E73" s="44">
        <f>SUM(E74:E78)</f>
        <v>47231.53</v>
      </c>
      <c r="F73" s="44">
        <f t="shared" si="0"/>
        <v>5.3803488428402473E-3</v>
      </c>
      <c r="G73" s="44">
        <f t="shared" si="1"/>
        <v>64602.47</v>
      </c>
      <c r="H73" s="44">
        <f>SUM(H74:H78)</f>
        <v>17607.310000000001</v>
      </c>
      <c r="I73" s="44">
        <f>SUM(I74:I78)</f>
        <v>47231.53</v>
      </c>
      <c r="J73" s="44">
        <f t="shared" si="3"/>
        <v>0</v>
      </c>
      <c r="K73" s="44">
        <f t="shared" si="2"/>
        <v>64602.47</v>
      </c>
      <c r="L73" s="44">
        <f>SUM(L74:L78)</f>
        <v>0</v>
      </c>
      <c r="M73" s="138"/>
    </row>
    <row r="74" spans="1:13" ht="12.75" customHeight="1">
      <c r="A74" s="150" t="s">
        <v>228</v>
      </c>
      <c r="B74" s="86"/>
      <c r="C74" s="86"/>
      <c r="D74" s="86"/>
      <c r="E74" s="86"/>
      <c r="F74" s="47">
        <f t="shared" si="0"/>
        <v>0</v>
      </c>
      <c r="G74" s="47">
        <f t="shared" si="1"/>
        <v>0</v>
      </c>
      <c r="H74" s="86"/>
      <c r="I74" s="86"/>
      <c r="J74" s="47">
        <f t="shared" si="3"/>
        <v>0</v>
      </c>
      <c r="K74" s="152">
        <f t="shared" si="2"/>
        <v>0</v>
      </c>
      <c r="L74" s="86"/>
      <c r="M74" s="138"/>
    </row>
    <row r="75" spans="1:13" ht="12.75" customHeight="1">
      <c r="A75" s="150" t="s">
        <v>229</v>
      </c>
      <c r="B75" s="86"/>
      <c r="C75" s="86"/>
      <c r="D75" s="86"/>
      <c r="E75" s="86"/>
      <c r="F75" s="47">
        <f t="shared" si="0"/>
        <v>0</v>
      </c>
      <c r="G75" s="47">
        <f t="shared" si="1"/>
        <v>0</v>
      </c>
      <c r="H75" s="86"/>
      <c r="I75" s="86"/>
      <c r="J75" s="47">
        <f t="shared" si="3"/>
        <v>0</v>
      </c>
      <c r="K75" s="152">
        <f t="shared" si="2"/>
        <v>0</v>
      </c>
      <c r="L75" s="86"/>
      <c r="M75" s="138"/>
    </row>
    <row r="76" spans="1:13" ht="12.75" customHeight="1">
      <c r="A76" s="150" t="s">
        <v>230</v>
      </c>
      <c r="B76" s="86"/>
      <c r="C76" s="86"/>
      <c r="D76" s="86"/>
      <c r="E76" s="86"/>
      <c r="F76" s="47">
        <f t="shared" si="0"/>
        <v>0</v>
      </c>
      <c r="G76" s="47">
        <f t="shared" si="1"/>
        <v>0</v>
      </c>
      <c r="H76" s="86"/>
      <c r="I76" s="86"/>
      <c r="J76" s="47">
        <f t="shared" si="3"/>
        <v>0</v>
      </c>
      <c r="K76" s="152">
        <f t="shared" si="2"/>
        <v>0</v>
      </c>
      <c r="L76" s="86"/>
      <c r="M76" s="138"/>
    </row>
    <row r="77" spans="1:13" ht="12.75" customHeight="1">
      <c r="A77" s="150" t="s">
        <v>231</v>
      </c>
      <c r="B77" s="86"/>
      <c r="C77" s="86"/>
      <c r="D77" s="86"/>
      <c r="E77" s="86"/>
      <c r="F77" s="47">
        <f t="shared" si="0"/>
        <v>0</v>
      </c>
      <c r="G77" s="47">
        <f t="shared" si="1"/>
        <v>0</v>
      </c>
      <c r="H77" s="86"/>
      <c r="I77" s="86"/>
      <c r="J77" s="47">
        <f t="shared" si="3"/>
        <v>0</v>
      </c>
      <c r="K77" s="152">
        <f t="shared" si="2"/>
        <v>0</v>
      </c>
      <c r="L77" s="86"/>
      <c r="M77" s="138"/>
    </row>
    <row r="78" spans="1:13" ht="12.75" customHeight="1">
      <c r="A78" s="150" t="s">
        <v>180</v>
      </c>
      <c r="B78" s="86">
        <v>111834</v>
      </c>
      <c r="C78" s="86">
        <v>111834</v>
      </c>
      <c r="D78" s="86">
        <v>17067.310000000001</v>
      </c>
      <c r="E78" s="86">
        <v>47231.53</v>
      </c>
      <c r="F78" s="47">
        <f t="shared" si="0"/>
        <v>5.3803488428402473E-3</v>
      </c>
      <c r="G78" s="47">
        <f t="shared" si="1"/>
        <v>64602.47</v>
      </c>
      <c r="H78" s="86">
        <v>17607.310000000001</v>
      </c>
      <c r="I78" s="86">
        <v>47231.53</v>
      </c>
      <c r="J78" s="47">
        <f t="shared" si="3"/>
        <v>0</v>
      </c>
      <c r="K78" s="152">
        <f t="shared" si="2"/>
        <v>64602.47</v>
      </c>
      <c r="L78" s="86"/>
      <c r="M78" s="138"/>
    </row>
    <row r="79" spans="1:13" ht="12.75" customHeight="1">
      <c r="A79" s="149" t="s">
        <v>232</v>
      </c>
      <c r="B79" s="44">
        <f>SUM(B80:B88)</f>
        <v>10396458</v>
      </c>
      <c r="C79" s="44">
        <f>SUM(C80:C88)</f>
        <v>10567043.51</v>
      </c>
      <c r="D79" s="44">
        <f>SUM(D80:D88)</f>
        <v>1157767.81</v>
      </c>
      <c r="E79" s="44">
        <f>SUM(E80:E88)</f>
        <v>4308007.04</v>
      </c>
      <c r="F79" s="44">
        <f t="shared" si="0"/>
        <v>0.49074380382366695</v>
      </c>
      <c r="G79" s="44">
        <f t="shared" si="1"/>
        <v>6259036.4699999997</v>
      </c>
      <c r="H79" s="44">
        <f>SUM(H80:H88)</f>
        <v>1432999.64</v>
      </c>
      <c r="I79" s="44">
        <f>SUM(I80:I88)</f>
        <v>3788758.08</v>
      </c>
      <c r="J79" s="44">
        <f t="shared" si="3"/>
        <v>0</v>
      </c>
      <c r="K79" s="44">
        <f t="shared" si="2"/>
        <v>6778285.4299999997</v>
      </c>
      <c r="L79" s="44">
        <f>SUM(L80:L88)</f>
        <v>1248810.02</v>
      </c>
      <c r="M79" s="138"/>
    </row>
    <row r="80" spans="1:13" ht="12.75" customHeight="1">
      <c r="A80" s="150" t="s">
        <v>233</v>
      </c>
      <c r="B80" s="86">
        <v>8601932</v>
      </c>
      <c r="C80" s="86">
        <v>8406001.3100000005</v>
      </c>
      <c r="D80" s="86">
        <v>1002147.88</v>
      </c>
      <c r="E80" s="86">
        <v>3892736.42</v>
      </c>
      <c r="F80" s="47">
        <f t="shared" si="0"/>
        <v>0.44343852280095708</v>
      </c>
      <c r="G80" s="47">
        <f t="shared" si="1"/>
        <v>4513264.8900000006</v>
      </c>
      <c r="H80" s="86">
        <v>1204511.72</v>
      </c>
      <c r="I80" s="86">
        <v>3314119.47</v>
      </c>
      <c r="J80" s="47">
        <f t="shared" si="3"/>
        <v>0</v>
      </c>
      <c r="K80" s="152">
        <f t="shared" si="2"/>
        <v>5091881.84</v>
      </c>
      <c r="L80" s="86">
        <v>578616.94999999995</v>
      </c>
      <c r="M80" s="138"/>
    </row>
    <row r="81" spans="1:13" ht="12.75" customHeight="1">
      <c r="A81" s="150" t="s">
        <v>234</v>
      </c>
      <c r="B81" s="86">
        <v>26247</v>
      </c>
      <c r="C81" s="86">
        <v>26247</v>
      </c>
      <c r="D81" s="86"/>
      <c r="E81" s="86"/>
      <c r="F81" s="47">
        <f t="shared" si="0"/>
        <v>0</v>
      </c>
      <c r="G81" s="47">
        <f t="shared" si="1"/>
        <v>26247</v>
      </c>
      <c r="H81" s="86"/>
      <c r="I81" s="86"/>
      <c r="J81" s="47">
        <f t="shared" si="3"/>
        <v>0</v>
      </c>
      <c r="K81" s="152">
        <f t="shared" si="2"/>
        <v>26247</v>
      </c>
      <c r="L81" s="86"/>
      <c r="M81" s="138"/>
    </row>
    <row r="82" spans="1:13" ht="12.75" customHeight="1">
      <c r="A82" s="150" t="s">
        <v>235</v>
      </c>
      <c r="B82" s="86"/>
      <c r="C82" s="86"/>
      <c r="D82" s="86"/>
      <c r="E82" s="86"/>
      <c r="F82" s="47">
        <f t="shared" si="0"/>
        <v>0</v>
      </c>
      <c r="G82" s="47">
        <f t="shared" si="1"/>
        <v>0</v>
      </c>
      <c r="H82" s="86"/>
      <c r="I82" s="86"/>
      <c r="J82" s="47">
        <f t="shared" si="3"/>
        <v>0</v>
      </c>
      <c r="K82" s="152">
        <f t="shared" si="2"/>
        <v>0</v>
      </c>
      <c r="L82" s="86"/>
      <c r="M82" s="138"/>
    </row>
    <row r="83" spans="1:13" ht="12.75" customHeight="1">
      <c r="A83" s="150" t="s">
        <v>236</v>
      </c>
      <c r="B83" s="86">
        <v>6847</v>
      </c>
      <c r="C83" s="86">
        <v>6847</v>
      </c>
      <c r="D83" s="86"/>
      <c r="E83" s="86"/>
      <c r="F83" s="47">
        <f t="shared" si="0"/>
        <v>0</v>
      </c>
      <c r="G83" s="47">
        <f t="shared" si="1"/>
        <v>6847</v>
      </c>
      <c r="H83" s="86"/>
      <c r="I83" s="86"/>
      <c r="J83" s="47">
        <f t="shared" si="3"/>
        <v>0</v>
      </c>
      <c r="K83" s="152">
        <f t="shared" si="2"/>
        <v>6847</v>
      </c>
      <c r="L83" s="86"/>
      <c r="M83" s="138"/>
    </row>
    <row r="84" spans="1:13" ht="12.75" customHeight="1">
      <c r="A84" s="150" t="s">
        <v>237</v>
      </c>
      <c r="B84" s="86">
        <v>1352206</v>
      </c>
      <c r="C84" s="86">
        <v>841372.71</v>
      </c>
      <c r="D84" s="86">
        <v>59919.45</v>
      </c>
      <c r="E84" s="86">
        <v>286027.65000000002</v>
      </c>
      <c r="F84" s="47">
        <f t="shared" si="0"/>
        <v>3.258265264110257E-2</v>
      </c>
      <c r="G84" s="47">
        <f t="shared" si="1"/>
        <v>555345.05999999994</v>
      </c>
      <c r="H84" s="86">
        <v>59919.45</v>
      </c>
      <c r="I84" s="86">
        <v>286027.65000000002</v>
      </c>
      <c r="J84" s="47">
        <f t="shared" si="3"/>
        <v>0</v>
      </c>
      <c r="K84" s="152">
        <f t="shared" si="2"/>
        <v>555345.05999999994</v>
      </c>
      <c r="L84" s="86"/>
      <c r="M84" s="138"/>
    </row>
    <row r="85" spans="1:13" ht="12.75" customHeight="1">
      <c r="A85" s="150" t="s">
        <v>238</v>
      </c>
      <c r="B85" s="86">
        <v>116821</v>
      </c>
      <c r="C85" s="86">
        <v>356821</v>
      </c>
      <c r="D85" s="86">
        <v>11948.06</v>
      </c>
      <c r="E85" s="86">
        <v>30790.55</v>
      </c>
      <c r="F85" s="47">
        <f t="shared" si="0"/>
        <v>3.5074853612177032E-3</v>
      </c>
      <c r="G85" s="47">
        <f t="shared" si="1"/>
        <v>326030.45</v>
      </c>
      <c r="H85" s="86">
        <v>11948.06</v>
      </c>
      <c r="I85" s="86">
        <v>30790.55</v>
      </c>
      <c r="J85" s="47">
        <f t="shared" si="3"/>
        <v>0</v>
      </c>
      <c r="K85" s="152">
        <f t="shared" si="2"/>
        <v>326030.45</v>
      </c>
      <c r="L85" s="86"/>
      <c r="M85" s="138"/>
    </row>
    <row r="86" spans="1:13" ht="12.75" customHeight="1">
      <c r="A86" s="150" t="s">
        <v>239</v>
      </c>
      <c r="B86" s="86">
        <v>112405</v>
      </c>
      <c r="C86" s="86">
        <v>170192.43</v>
      </c>
      <c r="D86" s="86">
        <v>83752.42</v>
      </c>
      <c r="E86" s="86">
        <v>98452.42</v>
      </c>
      <c r="F86" s="47">
        <f t="shared" si="0"/>
        <v>1.12151430203896E-2</v>
      </c>
      <c r="G86" s="47">
        <f t="shared" si="1"/>
        <v>71740.009999999995</v>
      </c>
      <c r="H86" s="86">
        <v>40561.21</v>
      </c>
      <c r="I86" s="86">
        <v>41761.21</v>
      </c>
      <c r="J86" s="47">
        <f t="shared" si="3"/>
        <v>0</v>
      </c>
      <c r="K86" s="152">
        <f t="shared" si="2"/>
        <v>128431.22</v>
      </c>
      <c r="L86" s="86">
        <v>56691.21</v>
      </c>
      <c r="M86" s="138"/>
    </row>
    <row r="87" spans="1:13" ht="12.75" customHeight="1">
      <c r="A87" s="150" t="s">
        <v>240</v>
      </c>
      <c r="B87" s="86"/>
      <c r="C87" s="86"/>
      <c r="D87" s="86"/>
      <c r="E87" s="86"/>
      <c r="F87" s="47"/>
      <c r="G87" s="47"/>
      <c r="H87" s="86"/>
      <c r="I87" s="86"/>
      <c r="J87" s="47"/>
      <c r="K87" s="152"/>
      <c r="L87" s="86"/>
      <c r="M87" s="138"/>
    </row>
    <row r="88" spans="1:13" ht="12.75" customHeight="1">
      <c r="A88" s="150" t="s">
        <v>180</v>
      </c>
      <c r="B88" s="86">
        <v>180000</v>
      </c>
      <c r="C88" s="86">
        <v>759562.06</v>
      </c>
      <c r="D88" s="86"/>
      <c r="E88" s="86"/>
      <c r="F88" s="47">
        <f t="shared" ref="F88:F126" si="4">IF(E$181="",0,IF(E$181=0,0,E88/E$181))</f>
        <v>0</v>
      </c>
      <c r="G88" s="47">
        <f t="shared" ref="G88:G126" si="5">+C88-E88</f>
        <v>759562.06</v>
      </c>
      <c r="H88" s="86">
        <v>116059.2</v>
      </c>
      <c r="I88" s="86">
        <v>116059.2</v>
      </c>
      <c r="J88" s="47">
        <f t="shared" ref="J88:J123" si="6">IF(I253="",0,IF(I253=0,0,I88/I$181))</f>
        <v>0</v>
      </c>
      <c r="K88" s="152">
        <f t="shared" ref="K88:K126" si="7">+C88-I88</f>
        <v>643502.8600000001</v>
      </c>
      <c r="L88" s="86">
        <v>613501.86</v>
      </c>
      <c r="M88" s="138"/>
    </row>
    <row r="89" spans="1:13" ht="12.75" customHeight="1">
      <c r="A89" s="149" t="s">
        <v>241</v>
      </c>
      <c r="B89" s="44">
        <f>SUM(B90:B92)</f>
        <v>170000</v>
      </c>
      <c r="C89" s="44">
        <f>SUM(C90:C92)</f>
        <v>90000</v>
      </c>
      <c r="D89" s="44">
        <f>SUM(D90:D92)</f>
        <v>0</v>
      </c>
      <c r="E89" s="44">
        <f>SUM(E90:E92)</f>
        <v>0</v>
      </c>
      <c r="F89" s="44">
        <f t="shared" si="4"/>
        <v>0</v>
      </c>
      <c r="G89" s="44">
        <f t="shared" si="5"/>
        <v>90000</v>
      </c>
      <c r="H89" s="44">
        <f>SUM(H90:H92)</f>
        <v>0</v>
      </c>
      <c r="I89" s="44">
        <f>SUM(I90:I92)</f>
        <v>0</v>
      </c>
      <c r="J89" s="44">
        <f t="shared" si="6"/>
        <v>0</v>
      </c>
      <c r="K89" s="44">
        <f t="shared" si="7"/>
        <v>90000</v>
      </c>
      <c r="L89" s="44">
        <f>SUM(L90:L92)</f>
        <v>0</v>
      </c>
      <c r="M89" s="138"/>
    </row>
    <row r="90" spans="1:13" ht="12.75" customHeight="1">
      <c r="A90" s="150" t="s">
        <v>242</v>
      </c>
      <c r="B90" s="86"/>
      <c r="C90" s="86"/>
      <c r="D90" s="86"/>
      <c r="E90" s="86"/>
      <c r="F90" s="47">
        <f t="shared" si="4"/>
        <v>0</v>
      </c>
      <c r="G90" s="47">
        <f t="shared" si="5"/>
        <v>0</v>
      </c>
      <c r="H90" s="86"/>
      <c r="I90" s="86"/>
      <c r="J90" s="47">
        <f t="shared" si="6"/>
        <v>0</v>
      </c>
      <c r="K90" s="152">
        <f t="shared" si="7"/>
        <v>0</v>
      </c>
      <c r="L90" s="86"/>
      <c r="M90" s="138"/>
    </row>
    <row r="91" spans="1:13" ht="12.75" customHeight="1">
      <c r="A91" s="150" t="s">
        <v>243</v>
      </c>
      <c r="B91" s="86">
        <v>170000</v>
      </c>
      <c r="C91" s="86">
        <v>90000</v>
      </c>
      <c r="D91" s="86"/>
      <c r="E91" s="86"/>
      <c r="F91" s="47">
        <f t="shared" si="4"/>
        <v>0</v>
      </c>
      <c r="G91" s="47">
        <f t="shared" si="5"/>
        <v>90000</v>
      </c>
      <c r="H91" s="86"/>
      <c r="I91" s="86"/>
      <c r="J91" s="47">
        <f t="shared" si="6"/>
        <v>0</v>
      </c>
      <c r="K91" s="152">
        <f t="shared" si="7"/>
        <v>90000</v>
      </c>
      <c r="L91" s="86"/>
      <c r="M91" s="138"/>
    </row>
    <row r="92" spans="1:13" ht="12.75" customHeight="1">
      <c r="A92" s="150" t="s">
        <v>180</v>
      </c>
      <c r="B92" s="86"/>
      <c r="C92" s="86"/>
      <c r="D92" s="86"/>
      <c r="E92" s="86"/>
      <c r="F92" s="47">
        <f t="shared" si="4"/>
        <v>0</v>
      </c>
      <c r="G92" s="47">
        <f t="shared" si="5"/>
        <v>0</v>
      </c>
      <c r="H92" s="86"/>
      <c r="I92" s="86"/>
      <c r="J92" s="47">
        <f t="shared" si="6"/>
        <v>0</v>
      </c>
      <c r="K92" s="152">
        <f t="shared" si="7"/>
        <v>0</v>
      </c>
      <c r="L92" s="86"/>
      <c r="M92" s="138"/>
    </row>
    <row r="93" spans="1:13" ht="12.75" customHeight="1">
      <c r="A93" s="149" t="s">
        <v>244</v>
      </c>
      <c r="B93" s="44">
        <f>SUM(B94:B97)</f>
        <v>50000</v>
      </c>
      <c r="C93" s="44">
        <f>SUM(C94:C97)</f>
        <v>43438.2</v>
      </c>
      <c r="D93" s="44">
        <f>SUM(D94:D97)</f>
        <v>0</v>
      </c>
      <c r="E93" s="44">
        <f>SUM(E94:E97)</f>
        <v>0</v>
      </c>
      <c r="F93" s="44">
        <f t="shared" si="4"/>
        <v>0</v>
      </c>
      <c r="G93" s="44">
        <f t="shared" si="5"/>
        <v>43438.2</v>
      </c>
      <c r="H93" s="44">
        <f>SUM(H94:H97)</f>
        <v>0</v>
      </c>
      <c r="I93" s="44">
        <f>SUM(I94:I97)</f>
        <v>0</v>
      </c>
      <c r="J93" s="44">
        <f t="shared" si="6"/>
        <v>0</v>
      </c>
      <c r="K93" s="44">
        <f t="shared" si="7"/>
        <v>43438.2</v>
      </c>
      <c r="L93" s="44">
        <f>SUM(L94:L97)</f>
        <v>0</v>
      </c>
      <c r="M93" s="138"/>
    </row>
    <row r="94" spans="1:13" ht="12.75" customHeight="1">
      <c r="A94" s="150" t="s">
        <v>245</v>
      </c>
      <c r="B94" s="86"/>
      <c r="C94" s="86"/>
      <c r="D94" s="86"/>
      <c r="E94" s="86"/>
      <c r="F94" s="47">
        <f t="shared" si="4"/>
        <v>0</v>
      </c>
      <c r="G94" s="47">
        <f t="shared" si="5"/>
        <v>0</v>
      </c>
      <c r="H94" s="86"/>
      <c r="I94" s="86"/>
      <c r="J94" s="47">
        <f t="shared" si="6"/>
        <v>0</v>
      </c>
      <c r="K94" s="152">
        <f t="shared" si="7"/>
        <v>0</v>
      </c>
      <c r="L94" s="86"/>
      <c r="M94" s="138"/>
    </row>
    <row r="95" spans="1:13" ht="12.75" customHeight="1">
      <c r="A95" s="150" t="s">
        <v>246</v>
      </c>
      <c r="B95" s="86">
        <v>50000</v>
      </c>
      <c r="C95" s="86">
        <v>43438.2</v>
      </c>
      <c r="D95" s="86"/>
      <c r="E95" s="86"/>
      <c r="F95" s="47">
        <f t="shared" si="4"/>
        <v>0</v>
      </c>
      <c r="G95" s="47">
        <f t="shared" si="5"/>
        <v>43438.2</v>
      </c>
      <c r="H95" s="86"/>
      <c r="I95" s="86"/>
      <c r="J95" s="47">
        <f t="shared" si="6"/>
        <v>0</v>
      </c>
      <c r="K95" s="152">
        <f t="shared" si="7"/>
        <v>43438.2</v>
      </c>
      <c r="L95" s="86"/>
      <c r="M95" s="138"/>
    </row>
    <row r="96" spans="1:13" ht="12.75" customHeight="1">
      <c r="A96" s="150" t="s">
        <v>247</v>
      </c>
      <c r="B96" s="86"/>
      <c r="C96" s="86"/>
      <c r="D96" s="86"/>
      <c r="E96" s="86"/>
      <c r="F96" s="47">
        <f t="shared" si="4"/>
        <v>0</v>
      </c>
      <c r="G96" s="47">
        <f t="shared" si="5"/>
        <v>0</v>
      </c>
      <c r="H96" s="86"/>
      <c r="I96" s="86"/>
      <c r="J96" s="47">
        <f t="shared" si="6"/>
        <v>0</v>
      </c>
      <c r="K96" s="152">
        <f t="shared" si="7"/>
        <v>0</v>
      </c>
      <c r="L96" s="86"/>
      <c r="M96" s="138"/>
    </row>
    <row r="97" spans="1:13" ht="12.75" customHeight="1">
      <c r="A97" s="150" t="s">
        <v>180</v>
      </c>
      <c r="B97" s="86"/>
      <c r="C97" s="86"/>
      <c r="D97" s="86"/>
      <c r="E97" s="86"/>
      <c r="F97" s="47">
        <f t="shared" si="4"/>
        <v>0</v>
      </c>
      <c r="G97" s="47">
        <f t="shared" si="5"/>
        <v>0</v>
      </c>
      <c r="H97" s="86"/>
      <c r="I97" s="86"/>
      <c r="J97" s="47">
        <f t="shared" si="6"/>
        <v>0</v>
      </c>
      <c r="K97" s="152">
        <f t="shared" si="7"/>
        <v>0</v>
      </c>
      <c r="L97" s="86"/>
      <c r="M97" s="138"/>
    </row>
    <row r="98" spans="1:13" ht="12.75" customHeight="1">
      <c r="A98" s="149" t="s">
        <v>248</v>
      </c>
      <c r="B98" s="44">
        <f>SUM(B99:B102)</f>
        <v>792143</v>
      </c>
      <c r="C98" s="44">
        <f>SUM(C99:C102)</f>
        <v>792143</v>
      </c>
      <c r="D98" s="44">
        <f>SUM(D99:D102)</f>
        <v>0</v>
      </c>
      <c r="E98" s="44">
        <f>SUM(E99:E102)</f>
        <v>0</v>
      </c>
      <c r="F98" s="44">
        <f t="shared" si="4"/>
        <v>0</v>
      </c>
      <c r="G98" s="44">
        <f t="shared" si="5"/>
        <v>792143</v>
      </c>
      <c r="H98" s="44">
        <f>SUM(H99:H102)</f>
        <v>0</v>
      </c>
      <c r="I98" s="44">
        <f>SUM(I99:I102)</f>
        <v>0</v>
      </c>
      <c r="J98" s="44">
        <f t="shared" si="6"/>
        <v>0</v>
      </c>
      <c r="K98" s="44">
        <f t="shared" si="7"/>
        <v>792143</v>
      </c>
      <c r="L98" s="44">
        <f>SUM(L99:L102)</f>
        <v>0</v>
      </c>
      <c r="M98" s="138"/>
    </row>
    <row r="99" spans="1:13" ht="12.75" customHeight="1">
      <c r="A99" s="150" t="s">
        <v>249</v>
      </c>
      <c r="B99" s="86">
        <v>738445</v>
      </c>
      <c r="C99" s="86">
        <v>738445</v>
      </c>
      <c r="D99" s="86"/>
      <c r="E99" s="86"/>
      <c r="F99" s="47">
        <f t="shared" si="4"/>
        <v>0</v>
      </c>
      <c r="G99" s="47">
        <f t="shared" si="5"/>
        <v>738445</v>
      </c>
      <c r="H99" s="86"/>
      <c r="I99" s="86"/>
      <c r="J99" s="47">
        <f t="shared" si="6"/>
        <v>0</v>
      </c>
      <c r="K99" s="152">
        <f t="shared" si="7"/>
        <v>738445</v>
      </c>
      <c r="L99" s="86"/>
      <c r="M99" s="138"/>
    </row>
    <row r="100" spans="1:13" ht="12.75" customHeight="1">
      <c r="A100" s="150" t="s">
        <v>250</v>
      </c>
      <c r="B100" s="86">
        <v>53698</v>
      </c>
      <c r="C100" s="86">
        <v>53698</v>
      </c>
      <c r="D100" s="86"/>
      <c r="E100" s="86"/>
      <c r="F100" s="47">
        <f t="shared" si="4"/>
        <v>0</v>
      </c>
      <c r="G100" s="47">
        <f t="shared" si="5"/>
        <v>53698</v>
      </c>
      <c r="H100" s="86"/>
      <c r="I100" s="86"/>
      <c r="J100" s="47">
        <f t="shared" si="6"/>
        <v>0</v>
      </c>
      <c r="K100" s="152">
        <f t="shared" si="7"/>
        <v>53698</v>
      </c>
      <c r="L100" s="86"/>
      <c r="M100" s="138"/>
    </row>
    <row r="101" spans="1:13" ht="12.75" customHeight="1">
      <c r="A101" s="150" t="s">
        <v>251</v>
      </c>
      <c r="B101" s="86"/>
      <c r="C101" s="86"/>
      <c r="D101" s="86"/>
      <c r="E101" s="86"/>
      <c r="F101" s="47">
        <f t="shared" si="4"/>
        <v>0</v>
      </c>
      <c r="G101" s="47">
        <f t="shared" si="5"/>
        <v>0</v>
      </c>
      <c r="H101" s="86"/>
      <c r="I101" s="86"/>
      <c r="J101" s="47">
        <f t="shared" si="6"/>
        <v>0</v>
      </c>
      <c r="K101" s="152">
        <f t="shared" si="7"/>
        <v>0</v>
      </c>
      <c r="L101" s="86"/>
      <c r="M101" s="138"/>
    </row>
    <row r="102" spans="1:13" ht="12.75" customHeight="1">
      <c r="A102" s="150" t="s">
        <v>180</v>
      </c>
      <c r="B102" s="86"/>
      <c r="C102" s="86"/>
      <c r="D102" s="86"/>
      <c r="E102" s="86"/>
      <c r="F102" s="47">
        <f t="shared" si="4"/>
        <v>0</v>
      </c>
      <c r="G102" s="47">
        <f t="shared" si="5"/>
        <v>0</v>
      </c>
      <c r="H102" s="86"/>
      <c r="I102" s="86"/>
      <c r="J102" s="47">
        <f t="shared" si="6"/>
        <v>0</v>
      </c>
      <c r="K102" s="152">
        <f t="shared" si="7"/>
        <v>0</v>
      </c>
      <c r="L102" s="86"/>
      <c r="M102" s="138"/>
    </row>
    <row r="103" spans="1:13" ht="12.75" customHeight="1">
      <c r="A103" s="149" t="s">
        <v>252</v>
      </c>
      <c r="B103" s="44">
        <f>SUM(B104:B106)</f>
        <v>320000</v>
      </c>
      <c r="C103" s="44">
        <f>SUM(C104:C106)</f>
        <v>320000</v>
      </c>
      <c r="D103" s="44">
        <f>SUM(D104:D106)</f>
        <v>0</v>
      </c>
      <c r="E103" s="44">
        <f>SUM(E104:E106)</f>
        <v>0</v>
      </c>
      <c r="F103" s="44">
        <f t="shared" si="4"/>
        <v>0</v>
      </c>
      <c r="G103" s="44">
        <f t="shared" si="5"/>
        <v>320000</v>
      </c>
      <c r="H103" s="44">
        <f>SUM(H104:H106)</f>
        <v>0</v>
      </c>
      <c r="I103" s="44">
        <f>SUM(I104:I106)</f>
        <v>0</v>
      </c>
      <c r="J103" s="44">
        <f t="shared" si="6"/>
        <v>0</v>
      </c>
      <c r="K103" s="44">
        <f t="shared" si="7"/>
        <v>320000</v>
      </c>
      <c r="L103" s="44">
        <f>SUM(L104:L106)</f>
        <v>0</v>
      </c>
      <c r="M103" s="138"/>
    </row>
    <row r="104" spans="1:13" ht="12.75" customHeight="1">
      <c r="A104" s="150" t="s">
        <v>253</v>
      </c>
      <c r="B104" s="86">
        <v>320000</v>
      </c>
      <c r="C104" s="86">
        <v>320000</v>
      </c>
      <c r="D104" s="86"/>
      <c r="E104" s="86"/>
      <c r="F104" s="47">
        <f t="shared" si="4"/>
        <v>0</v>
      </c>
      <c r="G104" s="47">
        <f t="shared" si="5"/>
        <v>320000</v>
      </c>
      <c r="H104" s="86"/>
      <c r="I104" s="86"/>
      <c r="J104" s="47">
        <f t="shared" si="6"/>
        <v>0</v>
      </c>
      <c r="K104" s="152">
        <f t="shared" si="7"/>
        <v>320000</v>
      </c>
      <c r="L104" s="86"/>
      <c r="M104" s="138"/>
    </row>
    <row r="105" spans="1:13" ht="12.75" customHeight="1">
      <c r="A105" s="150" t="s">
        <v>254</v>
      </c>
      <c r="B105" s="86"/>
      <c r="C105" s="86"/>
      <c r="D105" s="86"/>
      <c r="E105" s="86"/>
      <c r="F105" s="47">
        <f t="shared" si="4"/>
        <v>0</v>
      </c>
      <c r="G105" s="47">
        <f t="shared" si="5"/>
        <v>0</v>
      </c>
      <c r="H105" s="86"/>
      <c r="I105" s="86"/>
      <c r="J105" s="47">
        <f t="shared" si="6"/>
        <v>0</v>
      </c>
      <c r="K105" s="152">
        <f t="shared" si="7"/>
        <v>0</v>
      </c>
      <c r="L105" s="86"/>
      <c r="M105" s="138"/>
    </row>
    <row r="106" spans="1:13" ht="12.75" customHeight="1">
      <c r="A106" s="150" t="s">
        <v>180</v>
      </c>
      <c r="B106" s="86"/>
      <c r="C106" s="86"/>
      <c r="D106" s="86"/>
      <c r="E106" s="86"/>
      <c r="F106" s="47">
        <f t="shared" si="4"/>
        <v>0</v>
      </c>
      <c r="G106" s="47">
        <f t="shared" si="5"/>
        <v>0</v>
      </c>
      <c r="H106" s="86"/>
      <c r="I106" s="86"/>
      <c r="J106" s="47">
        <f t="shared" si="6"/>
        <v>0</v>
      </c>
      <c r="K106" s="152">
        <f t="shared" si="7"/>
        <v>0</v>
      </c>
      <c r="L106" s="86"/>
      <c r="M106" s="138"/>
    </row>
    <row r="107" spans="1:13" ht="12.75" customHeight="1">
      <c r="A107" s="149" t="s">
        <v>255</v>
      </c>
      <c r="B107" s="44">
        <f>SUM(B108:B110)</f>
        <v>676082</v>
      </c>
      <c r="C107" s="44">
        <f>SUM(C108:C110)</f>
        <v>681208</v>
      </c>
      <c r="D107" s="44">
        <f>SUM(D108:D110)</f>
        <v>8750</v>
      </c>
      <c r="E107" s="44">
        <f>SUM(E108:E110)</f>
        <v>22125</v>
      </c>
      <c r="F107" s="44">
        <f t="shared" si="4"/>
        <v>2.5203549016481253E-3</v>
      </c>
      <c r="G107" s="44">
        <f t="shared" si="5"/>
        <v>659083</v>
      </c>
      <c r="H107" s="44">
        <f>SUM(H108:H110)</f>
        <v>9750</v>
      </c>
      <c r="I107" s="44">
        <f>SUM(I108:I110)</f>
        <v>14125</v>
      </c>
      <c r="J107" s="44">
        <f t="shared" si="6"/>
        <v>0</v>
      </c>
      <c r="K107" s="44">
        <f t="shared" si="7"/>
        <v>667083</v>
      </c>
      <c r="L107" s="44">
        <f>SUM(L108:L110)</f>
        <v>8000</v>
      </c>
      <c r="M107" s="138"/>
    </row>
    <row r="108" spans="1:13" ht="12.75" customHeight="1">
      <c r="A108" s="150" t="s">
        <v>256</v>
      </c>
      <c r="B108" s="86">
        <v>600000</v>
      </c>
      <c r="C108" s="86">
        <v>600000</v>
      </c>
      <c r="D108" s="86"/>
      <c r="E108" s="86"/>
      <c r="F108" s="47">
        <f t="shared" si="4"/>
        <v>0</v>
      </c>
      <c r="G108" s="47">
        <f t="shared" si="5"/>
        <v>600000</v>
      </c>
      <c r="H108" s="86"/>
      <c r="I108" s="86"/>
      <c r="J108" s="47">
        <f t="shared" si="6"/>
        <v>0</v>
      </c>
      <c r="K108" s="152">
        <f t="shared" si="7"/>
        <v>600000</v>
      </c>
      <c r="L108" s="86"/>
      <c r="M108" s="138"/>
    </row>
    <row r="109" spans="1:13" ht="12.75" customHeight="1">
      <c r="A109" s="150" t="s">
        <v>257</v>
      </c>
      <c r="B109" s="86">
        <v>76082</v>
      </c>
      <c r="C109" s="86">
        <v>81208</v>
      </c>
      <c r="D109" s="86">
        <v>8750</v>
      </c>
      <c r="E109" s="86">
        <v>22125</v>
      </c>
      <c r="F109" s="47">
        <f t="shared" si="4"/>
        <v>2.5203549016481253E-3</v>
      </c>
      <c r="G109" s="47">
        <f t="shared" si="5"/>
        <v>59083</v>
      </c>
      <c r="H109" s="86">
        <v>9750</v>
      </c>
      <c r="I109" s="86">
        <v>14125</v>
      </c>
      <c r="J109" s="47">
        <f t="shared" si="6"/>
        <v>0</v>
      </c>
      <c r="K109" s="152">
        <f t="shared" si="7"/>
        <v>67083</v>
      </c>
      <c r="L109" s="86">
        <v>8000</v>
      </c>
      <c r="M109" s="138"/>
    </row>
    <row r="110" spans="1:13" ht="12.75" customHeight="1">
      <c r="A110" s="150" t="s">
        <v>180</v>
      </c>
      <c r="B110" s="86"/>
      <c r="C110" s="86"/>
      <c r="D110" s="86">
        <v>0</v>
      </c>
      <c r="E110" s="86"/>
      <c r="F110" s="47">
        <f t="shared" si="4"/>
        <v>0</v>
      </c>
      <c r="G110" s="47">
        <f t="shared" si="5"/>
        <v>0</v>
      </c>
      <c r="H110" s="86"/>
      <c r="I110" s="86"/>
      <c r="J110" s="47">
        <f t="shared" si="6"/>
        <v>0</v>
      </c>
      <c r="K110" s="152">
        <f t="shared" si="7"/>
        <v>0</v>
      </c>
      <c r="L110" s="86"/>
      <c r="M110" s="138"/>
    </row>
    <row r="111" spans="1:13" ht="12.75" customHeight="1">
      <c r="A111" s="149" t="s">
        <v>258</v>
      </c>
      <c r="B111" s="44">
        <f>SUM(B112:B117)</f>
        <v>709093</v>
      </c>
      <c r="C111" s="44">
        <f>SUM(C112:C117)</f>
        <v>853235.53</v>
      </c>
      <c r="D111" s="44">
        <f>SUM(D112:D117)</f>
        <v>109094.08</v>
      </c>
      <c r="E111" s="44">
        <f>SUM(E112:E117)</f>
        <v>322405.13</v>
      </c>
      <c r="F111" s="44">
        <f t="shared" si="4"/>
        <v>3.6726569478508518E-2</v>
      </c>
      <c r="G111" s="44">
        <f t="shared" si="5"/>
        <v>530830.4</v>
      </c>
      <c r="H111" s="44">
        <f>SUM(H112:H117)</f>
        <v>109094.08</v>
      </c>
      <c r="I111" s="44">
        <f>SUM(I112:I117)</f>
        <v>257590.63</v>
      </c>
      <c r="J111" s="44">
        <f t="shared" si="6"/>
        <v>0</v>
      </c>
      <c r="K111" s="44">
        <f t="shared" si="7"/>
        <v>595644.9</v>
      </c>
      <c r="L111" s="44">
        <f>SUM(L112:L117)</f>
        <v>64814.5</v>
      </c>
      <c r="M111" s="138"/>
    </row>
    <row r="112" spans="1:13" ht="12.75" customHeight="1">
      <c r="A112" s="150" t="s">
        <v>259</v>
      </c>
      <c r="B112" s="86">
        <v>245000</v>
      </c>
      <c r="C112" s="86">
        <v>245000</v>
      </c>
      <c r="D112" s="86"/>
      <c r="E112" s="86"/>
      <c r="F112" s="47">
        <f t="shared" si="4"/>
        <v>0</v>
      </c>
      <c r="G112" s="47">
        <f t="shared" si="5"/>
        <v>245000</v>
      </c>
      <c r="H112" s="86"/>
      <c r="I112" s="86"/>
      <c r="J112" s="47">
        <f t="shared" si="6"/>
        <v>0</v>
      </c>
      <c r="K112" s="152">
        <f t="shared" si="7"/>
        <v>245000</v>
      </c>
      <c r="L112" s="86"/>
      <c r="M112" s="138"/>
    </row>
    <row r="113" spans="1:13" ht="12.75" customHeight="1">
      <c r="A113" s="150" t="s">
        <v>260</v>
      </c>
      <c r="B113" s="86">
        <v>313318</v>
      </c>
      <c r="C113" s="86">
        <v>431390.53</v>
      </c>
      <c r="D113" s="86">
        <v>96560.88</v>
      </c>
      <c r="E113" s="86">
        <v>285337.13</v>
      </c>
      <c r="F113" s="47">
        <f t="shared" si="4"/>
        <v>3.2503992507015064E-2</v>
      </c>
      <c r="G113" s="47">
        <f t="shared" si="5"/>
        <v>146053.40000000002</v>
      </c>
      <c r="H113" s="86">
        <v>96560.88</v>
      </c>
      <c r="I113" s="86">
        <v>220522.63</v>
      </c>
      <c r="J113" s="47">
        <f t="shared" si="6"/>
        <v>0</v>
      </c>
      <c r="K113" s="152">
        <f t="shared" si="7"/>
        <v>210867.90000000002</v>
      </c>
      <c r="L113" s="86">
        <v>64814.5</v>
      </c>
      <c r="M113" s="138"/>
    </row>
    <row r="114" spans="1:13" ht="12.75" customHeight="1">
      <c r="A114" s="150" t="s">
        <v>261</v>
      </c>
      <c r="B114" s="86"/>
      <c r="C114" s="86"/>
      <c r="D114" s="86"/>
      <c r="E114" s="86"/>
      <c r="F114" s="47">
        <f t="shared" si="4"/>
        <v>0</v>
      </c>
      <c r="G114" s="47">
        <f t="shared" si="5"/>
        <v>0</v>
      </c>
      <c r="H114" s="86"/>
      <c r="I114" s="86"/>
      <c r="J114" s="47">
        <f t="shared" si="6"/>
        <v>0</v>
      </c>
      <c r="K114" s="152">
        <f t="shared" si="7"/>
        <v>0</v>
      </c>
      <c r="L114" s="86"/>
      <c r="M114" s="138"/>
    </row>
    <row r="115" spans="1:13" ht="12.75" customHeight="1">
      <c r="A115" s="150" t="s">
        <v>262</v>
      </c>
      <c r="B115" s="86"/>
      <c r="C115" s="86"/>
      <c r="D115" s="86"/>
      <c r="E115" s="86"/>
      <c r="F115" s="47">
        <f t="shared" si="4"/>
        <v>0</v>
      </c>
      <c r="G115" s="47">
        <f t="shared" si="5"/>
        <v>0</v>
      </c>
      <c r="H115" s="86"/>
      <c r="I115" s="86"/>
      <c r="J115" s="47">
        <f t="shared" si="6"/>
        <v>0</v>
      </c>
      <c r="K115" s="152">
        <f t="shared" si="7"/>
        <v>0</v>
      </c>
      <c r="L115" s="86"/>
      <c r="M115" s="138"/>
    </row>
    <row r="116" spans="1:13" ht="12.75" customHeight="1">
      <c r="A116" s="150" t="s">
        <v>263</v>
      </c>
      <c r="B116" s="86"/>
      <c r="C116" s="86"/>
      <c r="D116" s="86"/>
      <c r="E116" s="86"/>
      <c r="F116" s="47">
        <f t="shared" si="4"/>
        <v>0</v>
      </c>
      <c r="G116" s="47">
        <f t="shared" si="5"/>
        <v>0</v>
      </c>
      <c r="H116" s="86"/>
      <c r="I116" s="86"/>
      <c r="J116" s="47">
        <f t="shared" si="6"/>
        <v>0</v>
      </c>
      <c r="K116" s="152">
        <f t="shared" si="7"/>
        <v>0</v>
      </c>
      <c r="L116" s="86"/>
      <c r="M116" s="138"/>
    </row>
    <row r="117" spans="1:13" ht="12.75" customHeight="1">
      <c r="A117" s="150" t="s">
        <v>180</v>
      </c>
      <c r="B117" s="86">
        <v>150775</v>
      </c>
      <c r="C117" s="86">
        <v>176845</v>
      </c>
      <c r="D117" s="86">
        <v>12533.2</v>
      </c>
      <c r="E117" s="86">
        <v>37068</v>
      </c>
      <c r="F117" s="47">
        <f t="shared" si="4"/>
        <v>4.2225769714934556E-3</v>
      </c>
      <c r="G117" s="47">
        <f t="shared" si="5"/>
        <v>139777</v>
      </c>
      <c r="H117" s="86">
        <v>12533.2</v>
      </c>
      <c r="I117" s="86">
        <v>37068</v>
      </c>
      <c r="J117" s="47">
        <f t="shared" si="6"/>
        <v>0</v>
      </c>
      <c r="K117" s="152">
        <f t="shared" si="7"/>
        <v>139777</v>
      </c>
      <c r="L117" s="86"/>
      <c r="M117" s="138"/>
    </row>
    <row r="118" spans="1:13" ht="12.75" customHeight="1">
      <c r="A118" s="149" t="s">
        <v>264</v>
      </c>
      <c r="B118" s="44">
        <f>SUM(B119:B122)</f>
        <v>0</v>
      </c>
      <c r="C118" s="44">
        <f>SUM(C119:C122)</f>
        <v>0</v>
      </c>
      <c r="D118" s="44">
        <f>SUM(D119:D122)</f>
        <v>0</v>
      </c>
      <c r="E118" s="44">
        <f>SUM(E119:E122)</f>
        <v>0</v>
      </c>
      <c r="F118" s="44">
        <f t="shared" si="4"/>
        <v>0</v>
      </c>
      <c r="G118" s="44">
        <f t="shared" si="5"/>
        <v>0</v>
      </c>
      <c r="H118" s="44">
        <f>SUM(H119:H122)</f>
        <v>0</v>
      </c>
      <c r="I118" s="44">
        <f>SUM(I119:I122)</f>
        <v>0</v>
      </c>
      <c r="J118" s="44">
        <f t="shared" si="6"/>
        <v>0</v>
      </c>
      <c r="K118" s="44">
        <f t="shared" si="7"/>
        <v>0</v>
      </c>
      <c r="L118" s="44">
        <f>SUM(L119:L122)</f>
        <v>0</v>
      </c>
      <c r="M118" s="138"/>
    </row>
    <row r="119" spans="1:13" ht="12.75" customHeight="1">
      <c r="A119" s="150" t="s">
        <v>265</v>
      </c>
      <c r="B119" s="86"/>
      <c r="C119" s="86"/>
      <c r="D119" s="86"/>
      <c r="E119" s="86"/>
      <c r="F119" s="47">
        <f t="shared" si="4"/>
        <v>0</v>
      </c>
      <c r="G119" s="47">
        <f t="shared" si="5"/>
        <v>0</v>
      </c>
      <c r="H119" s="86"/>
      <c r="I119" s="86"/>
      <c r="J119" s="47">
        <f t="shared" si="6"/>
        <v>0</v>
      </c>
      <c r="K119" s="152">
        <f t="shared" si="7"/>
        <v>0</v>
      </c>
      <c r="L119" s="86"/>
      <c r="M119" s="138"/>
    </row>
    <row r="120" spans="1:13" ht="12.75" customHeight="1">
      <c r="A120" s="150" t="s">
        <v>266</v>
      </c>
      <c r="B120" s="86"/>
      <c r="C120" s="86"/>
      <c r="D120" s="86"/>
      <c r="E120" s="86"/>
      <c r="F120" s="47">
        <f t="shared" si="4"/>
        <v>0</v>
      </c>
      <c r="G120" s="47">
        <f t="shared" si="5"/>
        <v>0</v>
      </c>
      <c r="H120" s="86"/>
      <c r="I120" s="86"/>
      <c r="J120" s="47">
        <f t="shared" si="6"/>
        <v>0</v>
      </c>
      <c r="K120" s="152">
        <f t="shared" si="7"/>
        <v>0</v>
      </c>
      <c r="L120" s="86"/>
      <c r="M120" s="138"/>
    </row>
    <row r="121" spans="1:13" ht="12.75" customHeight="1">
      <c r="A121" s="150" t="s">
        <v>267</v>
      </c>
      <c r="B121" s="86"/>
      <c r="C121" s="86"/>
      <c r="D121" s="86"/>
      <c r="E121" s="86"/>
      <c r="F121" s="47">
        <f t="shared" si="4"/>
        <v>0</v>
      </c>
      <c r="G121" s="47">
        <f t="shared" si="5"/>
        <v>0</v>
      </c>
      <c r="H121" s="86"/>
      <c r="I121" s="86"/>
      <c r="J121" s="47">
        <f t="shared" si="6"/>
        <v>0</v>
      </c>
      <c r="K121" s="152">
        <f t="shared" si="7"/>
        <v>0</v>
      </c>
      <c r="L121" s="86"/>
      <c r="M121" s="138"/>
    </row>
    <row r="122" spans="1:13" ht="12.75" customHeight="1">
      <c r="A122" s="150" t="s">
        <v>180</v>
      </c>
      <c r="B122" s="86"/>
      <c r="C122" s="86"/>
      <c r="D122" s="86"/>
      <c r="E122" s="86"/>
      <c r="F122" s="47">
        <f t="shared" si="4"/>
        <v>0</v>
      </c>
      <c r="G122" s="47">
        <f t="shared" si="5"/>
        <v>0</v>
      </c>
      <c r="H122" s="86"/>
      <c r="I122" s="86"/>
      <c r="J122" s="47">
        <f t="shared" si="6"/>
        <v>0</v>
      </c>
      <c r="K122" s="152">
        <f t="shared" si="7"/>
        <v>0</v>
      </c>
      <c r="L122" s="86"/>
      <c r="M122" s="138"/>
    </row>
    <row r="123" spans="1:13" ht="12.75" customHeight="1">
      <c r="A123" s="149" t="s">
        <v>268</v>
      </c>
      <c r="B123" s="44">
        <f>SUM(B124:B129)</f>
        <v>899519</v>
      </c>
      <c r="C123" s="44">
        <f>SUM(C124:C129)</f>
        <v>590933.5</v>
      </c>
      <c r="D123" s="44">
        <f>SUM(D124:D129)</f>
        <v>28692.95</v>
      </c>
      <c r="E123" s="44">
        <f>SUM(E124:E129)</f>
        <v>92835.16</v>
      </c>
      <c r="F123" s="44">
        <f t="shared" si="4"/>
        <v>1.0575256522092112E-2</v>
      </c>
      <c r="G123" s="44">
        <f t="shared" si="5"/>
        <v>498098.33999999997</v>
      </c>
      <c r="H123" s="44">
        <f>SUM(H124:H129)</f>
        <v>29492.95</v>
      </c>
      <c r="I123" s="44">
        <f>SUM(I124:I129)</f>
        <v>91635.16</v>
      </c>
      <c r="J123" s="44">
        <f t="shared" si="6"/>
        <v>0</v>
      </c>
      <c r="K123" s="44">
        <f t="shared" si="7"/>
        <v>499298.33999999997</v>
      </c>
      <c r="L123" s="44">
        <f>SUM(L124:L129)</f>
        <v>1200</v>
      </c>
      <c r="M123" s="138"/>
    </row>
    <row r="124" spans="1:13" ht="12.75" customHeight="1">
      <c r="A124" s="150" t="s">
        <v>269</v>
      </c>
      <c r="B124" s="86">
        <v>541763</v>
      </c>
      <c r="C124" s="86">
        <v>291763</v>
      </c>
      <c r="D124" s="86"/>
      <c r="E124" s="86"/>
      <c r="F124" s="47">
        <f t="shared" si="4"/>
        <v>0</v>
      </c>
      <c r="G124" s="47">
        <f t="shared" si="5"/>
        <v>291763</v>
      </c>
      <c r="H124" s="86"/>
      <c r="I124" s="86"/>
      <c r="J124" s="47">
        <f>IF(I293="",0,IF(I293=0,0,I124/I$181))</f>
        <v>0</v>
      </c>
      <c r="K124" s="152">
        <f t="shared" si="7"/>
        <v>291763</v>
      </c>
      <c r="L124" s="86"/>
      <c r="M124" s="138"/>
    </row>
    <row r="125" spans="1:13" ht="12.75" customHeight="1">
      <c r="A125" s="150" t="s">
        <v>270</v>
      </c>
      <c r="B125" s="86">
        <v>87870</v>
      </c>
      <c r="C125" s="86">
        <v>87870</v>
      </c>
      <c r="D125" s="86"/>
      <c r="E125" s="86"/>
      <c r="F125" s="47">
        <f t="shared" si="4"/>
        <v>0</v>
      </c>
      <c r="G125" s="47">
        <f t="shared" si="5"/>
        <v>87870</v>
      </c>
      <c r="H125" s="86"/>
      <c r="I125" s="86"/>
      <c r="J125" s="47">
        <f>IF(I294="",0,IF(I294=0,0,I125/I$181))</f>
        <v>0</v>
      </c>
      <c r="K125" s="152">
        <f t="shared" si="7"/>
        <v>87870</v>
      </c>
      <c r="L125" s="86"/>
      <c r="M125" s="138"/>
    </row>
    <row r="126" spans="1:13" ht="12.75" customHeight="1">
      <c r="A126" s="150" t="s">
        <v>271</v>
      </c>
      <c r="B126" s="86"/>
      <c r="C126" s="86"/>
      <c r="D126" s="86"/>
      <c r="E126" s="86"/>
      <c r="F126" s="47">
        <f t="shared" si="4"/>
        <v>0</v>
      </c>
      <c r="G126" s="47">
        <f t="shared" si="5"/>
        <v>0</v>
      </c>
      <c r="H126" s="86"/>
      <c r="I126" s="86"/>
      <c r="J126" s="47">
        <f>IF(I295="",0,IF(I295=0,0,I126/I$181))</f>
        <v>0</v>
      </c>
      <c r="K126" s="152">
        <f t="shared" si="7"/>
        <v>0</v>
      </c>
      <c r="L126" s="86"/>
      <c r="M126" s="138"/>
    </row>
    <row r="127" spans="1:13" ht="12.75" customHeight="1">
      <c r="A127" s="150" t="s">
        <v>272</v>
      </c>
      <c r="B127" s="86"/>
      <c r="C127" s="86"/>
      <c r="D127" s="86"/>
      <c r="E127" s="86"/>
      <c r="F127" s="47"/>
      <c r="G127" s="47"/>
      <c r="H127" s="86"/>
      <c r="I127" s="86"/>
      <c r="J127" s="47"/>
      <c r="K127" s="152"/>
      <c r="L127" s="86"/>
      <c r="M127" s="138"/>
    </row>
    <row r="128" spans="1:13" ht="12.75" customHeight="1">
      <c r="A128" s="150" t="s">
        <v>273</v>
      </c>
      <c r="B128" s="86"/>
      <c r="C128" s="86"/>
      <c r="D128" s="86"/>
      <c r="E128" s="86"/>
      <c r="F128" s="47"/>
      <c r="G128" s="47"/>
      <c r="H128" s="86"/>
      <c r="I128" s="86"/>
      <c r="J128" s="47"/>
      <c r="K128" s="152"/>
      <c r="L128" s="86"/>
      <c r="M128" s="138"/>
    </row>
    <row r="129" spans="1:13" ht="12.75" customHeight="1">
      <c r="A129" s="150" t="s">
        <v>180</v>
      </c>
      <c r="B129" s="86">
        <v>269886</v>
      </c>
      <c r="C129" s="86">
        <v>211300.5</v>
      </c>
      <c r="D129" s="86">
        <v>28692.95</v>
      </c>
      <c r="E129" s="86">
        <v>92835.16</v>
      </c>
      <c r="F129" s="47">
        <f t="shared" ref="F129:F177" si="8">IF(E$181="",0,IF(E$181=0,0,E129/E$181))</f>
        <v>1.0575256522092112E-2</v>
      </c>
      <c r="G129" s="47">
        <f t="shared" ref="G129:G180" si="9">+C129-E129</f>
        <v>118465.34</v>
      </c>
      <c r="H129" s="86">
        <v>29492.95</v>
      </c>
      <c r="I129" s="86">
        <v>91635.16</v>
      </c>
      <c r="J129" s="47">
        <f t="shared" ref="J129:J177" si="10">IF(I296="",0,IF(I296=0,0,I129/I$181))</f>
        <v>0</v>
      </c>
      <c r="K129" s="152">
        <f t="shared" ref="K129:K180" si="11">+C129-I129</f>
        <v>119665.34</v>
      </c>
      <c r="L129" s="86">
        <v>1200</v>
      </c>
      <c r="M129" s="138"/>
    </row>
    <row r="130" spans="1:13" ht="12.75" customHeight="1">
      <c r="A130" s="149" t="s">
        <v>274</v>
      </c>
      <c r="B130" s="44">
        <f>SUM(B131:B132)</f>
        <v>0</v>
      </c>
      <c r="C130" s="44">
        <f>SUM(C131:C132)</f>
        <v>0</v>
      </c>
      <c r="D130" s="44">
        <f>SUM(D131:D132)</f>
        <v>0</v>
      </c>
      <c r="E130" s="44">
        <f>SUM(E131:E132)</f>
        <v>0</v>
      </c>
      <c r="F130" s="44">
        <f t="shared" si="8"/>
        <v>0</v>
      </c>
      <c r="G130" s="44">
        <f t="shared" si="9"/>
        <v>0</v>
      </c>
      <c r="H130" s="44">
        <f>SUM(H131:H132)</f>
        <v>0</v>
      </c>
      <c r="I130" s="44">
        <f>SUM(I131:I132)</f>
        <v>0</v>
      </c>
      <c r="J130" s="44">
        <f t="shared" si="10"/>
        <v>0</v>
      </c>
      <c r="K130" s="44">
        <f t="shared" si="11"/>
        <v>0</v>
      </c>
      <c r="L130" s="44">
        <f>SUM(L131:L132)</f>
        <v>0</v>
      </c>
      <c r="M130" s="138"/>
    </row>
    <row r="131" spans="1:13" ht="12.75" customHeight="1">
      <c r="A131" s="150" t="s">
        <v>275</v>
      </c>
      <c r="B131" s="86"/>
      <c r="C131" s="86"/>
      <c r="D131" s="86"/>
      <c r="E131" s="86"/>
      <c r="F131" s="47">
        <f t="shared" si="8"/>
        <v>0</v>
      </c>
      <c r="G131" s="47">
        <f t="shared" si="9"/>
        <v>0</v>
      </c>
      <c r="H131" s="86"/>
      <c r="I131" s="86"/>
      <c r="J131" s="47">
        <f t="shared" si="10"/>
        <v>0</v>
      </c>
      <c r="K131" s="152">
        <f t="shared" si="11"/>
        <v>0</v>
      </c>
      <c r="L131" s="86"/>
      <c r="M131" s="138"/>
    </row>
    <row r="132" spans="1:13" ht="12.75" customHeight="1">
      <c r="A132" s="150" t="s">
        <v>276</v>
      </c>
      <c r="B132" s="86"/>
      <c r="C132" s="86"/>
      <c r="D132" s="86"/>
      <c r="E132" s="86"/>
      <c r="F132" s="47">
        <f t="shared" si="8"/>
        <v>0</v>
      </c>
      <c r="G132" s="47">
        <f t="shared" si="9"/>
        <v>0</v>
      </c>
      <c r="H132" s="86"/>
      <c r="I132" s="86"/>
      <c r="J132" s="47">
        <f t="shared" si="10"/>
        <v>0</v>
      </c>
      <c r="K132" s="152">
        <f t="shared" si="11"/>
        <v>0</v>
      </c>
      <c r="L132" s="86"/>
      <c r="M132" s="138"/>
    </row>
    <row r="133" spans="1:13" ht="12.75" customHeight="1">
      <c r="A133" s="149" t="s">
        <v>277</v>
      </c>
      <c r="B133" s="44">
        <f>SUM(B134:B139)</f>
        <v>0</v>
      </c>
      <c r="C133" s="44">
        <f>SUM(C134:C139)</f>
        <v>0</v>
      </c>
      <c r="D133" s="44">
        <f>SUM(D134:D139)</f>
        <v>0</v>
      </c>
      <c r="E133" s="44">
        <f>SUM(E134:E139)</f>
        <v>0</v>
      </c>
      <c r="F133" s="44">
        <f t="shared" si="8"/>
        <v>0</v>
      </c>
      <c r="G133" s="44">
        <f t="shared" si="9"/>
        <v>0</v>
      </c>
      <c r="H133" s="44">
        <f>SUM(H134:H139)</f>
        <v>0</v>
      </c>
      <c r="I133" s="44">
        <f>SUM(I134:I139)</f>
        <v>0</v>
      </c>
      <c r="J133" s="44">
        <f t="shared" si="10"/>
        <v>0</v>
      </c>
      <c r="K133" s="44">
        <f t="shared" si="11"/>
        <v>0</v>
      </c>
      <c r="L133" s="44">
        <f>SUM(L134:L139)</f>
        <v>0</v>
      </c>
      <c r="M133" s="138"/>
    </row>
    <row r="134" spans="1:13" ht="12.75" customHeight="1">
      <c r="A134" s="150" t="s">
        <v>278</v>
      </c>
      <c r="B134" s="86"/>
      <c r="C134" s="86"/>
      <c r="D134" s="86"/>
      <c r="E134" s="86"/>
      <c r="F134" s="47">
        <f t="shared" si="8"/>
        <v>0</v>
      </c>
      <c r="G134" s="47">
        <f t="shared" si="9"/>
        <v>0</v>
      </c>
      <c r="H134" s="86"/>
      <c r="I134" s="86"/>
      <c r="J134" s="47">
        <f t="shared" si="10"/>
        <v>0</v>
      </c>
      <c r="K134" s="152">
        <f t="shared" si="11"/>
        <v>0</v>
      </c>
      <c r="L134" s="86"/>
      <c r="M134" s="138"/>
    </row>
    <row r="135" spans="1:13" ht="12.75" customHeight="1">
      <c r="A135" s="150" t="s">
        <v>279</v>
      </c>
      <c r="B135" s="86"/>
      <c r="C135" s="86"/>
      <c r="D135" s="86"/>
      <c r="E135" s="86"/>
      <c r="F135" s="47">
        <f t="shared" si="8"/>
        <v>0</v>
      </c>
      <c r="G135" s="47">
        <f t="shared" si="9"/>
        <v>0</v>
      </c>
      <c r="H135" s="86"/>
      <c r="I135" s="86"/>
      <c r="J135" s="47">
        <f t="shared" si="10"/>
        <v>0</v>
      </c>
      <c r="K135" s="152">
        <f t="shared" si="11"/>
        <v>0</v>
      </c>
      <c r="L135" s="86"/>
      <c r="M135" s="138"/>
    </row>
    <row r="136" spans="1:13" ht="12.75" customHeight="1">
      <c r="A136" s="150" t="s">
        <v>280</v>
      </c>
      <c r="B136" s="86"/>
      <c r="C136" s="86"/>
      <c r="D136" s="86"/>
      <c r="E136" s="86"/>
      <c r="F136" s="47">
        <f t="shared" si="8"/>
        <v>0</v>
      </c>
      <c r="G136" s="47">
        <f t="shared" si="9"/>
        <v>0</v>
      </c>
      <c r="H136" s="86"/>
      <c r="I136" s="86"/>
      <c r="J136" s="47">
        <f t="shared" si="10"/>
        <v>0</v>
      </c>
      <c r="K136" s="152">
        <f t="shared" si="11"/>
        <v>0</v>
      </c>
      <c r="L136" s="86"/>
      <c r="M136" s="138"/>
    </row>
    <row r="137" spans="1:13" ht="12.75" customHeight="1">
      <c r="A137" s="150" t="s">
        <v>281</v>
      </c>
      <c r="B137" s="86"/>
      <c r="C137" s="86"/>
      <c r="D137" s="86"/>
      <c r="E137" s="86"/>
      <c r="F137" s="47">
        <f t="shared" si="8"/>
        <v>0</v>
      </c>
      <c r="G137" s="47">
        <f t="shared" si="9"/>
        <v>0</v>
      </c>
      <c r="H137" s="86"/>
      <c r="I137" s="86"/>
      <c r="J137" s="47">
        <f t="shared" si="10"/>
        <v>0</v>
      </c>
      <c r="K137" s="152">
        <f t="shared" si="11"/>
        <v>0</v>
      </c>
      <c r="L137" s="86"/>
      <c r="M137" s="138"/>
    </row>
    <row r="138" spans="1:13" ht="12.75" customHeight="1">
      <c r="A138" s="150" t="s">
        <v>282</v>
      </c>
      <c r="B138" s="86"/>
      <c r="C138" s="86"/>
      <c r="D138" s="86"/>
      <c r="E138" s="86"/>
      <c r="F138" s="47">
        <f t="shared" si="8"/>
        <v>0</v>
      </c>
      <c r="G138" s="47">
        <f t="shared" si="9"/>
        <v>0</v>
      </c>
      <c r="H138" s="86"/>
      <c r="I138" s="86"/>
      <c r="J138" s="47">
        <f t="shared" si="10"/>
        <v>0</v>
      </c>
      <c r="K138" s="152">
        <f t="shared" si="11"/>
        <v>0</v>
      </c>
      <c r="L138" s="86"/>
      <c r="M138" s="138"/>
    </row>
    <row r="139" spans="1:13" ht="12.75" customHeight="1">
      <c r="A139" s="150" t="s">
        <v>180</v>
      </c>
      <c r="B139" s="86"/>
      <c r="C139" s="86"/>
      <c r="D139" s="86"/>
      <c r="E139" s="86"/>
      <c r="F139" s="47">
        <f t="shared" si="8"/>
        <v>0</v>
      </c>
      <c r="G139" s="47">
        <f t="shared" si="9"/>
        <v>0</v>
      </c>
      <c r="H139" s="86"/>
      <c r="I139" s="86"/>
      <c r="J139" s="47">
        <f t="shared" si="10"/>
        <v>0</v>
      </c>
      <c r="K139" s="152">
        <f t="shared" si="11"/>
        <v>0</v>
      </c>
      <c r="L139" s="86"/>
      <c r="M139" s="138"/>
    </row>
    <row r="140" spans="1:13" ht="12.75" customHeight="1">
      <c r="A140" s="149" t="s">
        <v>283</v>
      </c>
      <c r="B140" s="44">
        <f>SUM(B141:B146)</f>
        <v>0</v>
      </c>
      <c r="C140" s="44">
        <f>SUM(C141:C146)</f>
        <v>0</v>
      </c>
      <c r="D140" s="44">
        <f>SUM(D141:D146)</f>
        <v>0</v>
      </c>
      <c r="E140" s="44">
        <f>SUM(E141:E146)</f>
        <v>0</v>
      </c>
      <c r="F140" s="44">
        <f t="shared" si="8"/>
        <v>0</v>
      </c>
      <c r="G140" s="44">
        <f t="shared" si="9"/>
        <v>0</v>
      </c>
      <c r="H140" s="44">
        <f>SUM(H141:H146)</f>
        <v>0</v>
      </c>
      <c r="I140" s="44">
        <f>SUM(I141:I146)</f>
        <v>0</v>
      </c>
      <c r="J140" s="44">
        <f t="shared" si="10"/>
        <v>0</v>
      </c>
      <c r="K140" s="44">
        <f t="shared" si="11"/>
        <v>0</v>
      </c>
      <c r="L140" s="44">
        <f>SUM(L141:L146)</f>
        <v>0</v>
      </c>
      <c r="M140" s="138"/>
    </row>
    <row r="141" spans="1:13" ht="12.75" customHeight="1">
      <c r="A141" s="150" t="s">
        <v>284</v>
      </c>
      <c r="B141" s="86"/>
      <c r="C141" s="86"/>
      <c r="D141" s="86"/>
      <c r="E141" s="86"/>
      <c r="F141" s="47">
        <f t="shared" si="8"/>
        <v>0</v>
      </c>
      <c r="G141" s="47">
        <f t="shared" si="9"/>
        <v>0</v>
      </c>
      <c r="H141" s="86"/>
      <c r="I141" s="86"/>
      <c r="J141" s="47">
        <f t="shared" si="10"/>
        <v>0</v>
      </c>
      <c r="K141" s="152">
        <f t="shared" si="11"/>
        <v>0</v>
      </c>
      <c r="L141" s="86"/>
      <c r="M141" s="138"/>
    </row>
    <row r="142" spans="1:13" ht="12.75" customHeight="1">
      <c r="A142" s="150" t="s">
        <v>285</v>
      </c>
      <c r="B142" s="86"/>
      <c r="C142" s="86"/>
      <c r="D142" s="86"/>
      <c r="E142" s="86"/>
      <c r="F142" s="47">
        <f t="shared" si="8"/>
        <v>0</v>
      </c>
      <c r="G142" s="47">
        <f t="shared" si="9"/>
        <v>0</v>
      </c>
      <c r="H142" s="86"/>
      <c r="I142" s="86"/>
      <c r="J142" s="47">
        <f t="shared" si="10"/>
        <v>0</v>
      </c>
      <c r="K142" s="152">
        <f t="shared" si="11"/>
        <v>0</v>
      </c>
      <c r="L142" s="86"/>
      <c r="M142" s="138"/>
    </row>
    <row r="143" spans="1:13" ht="12.75" customHeight="1">
      <c r="A143" s="150" t="s">
        <v>286</v>
      </c>
      <c r="B143" s="86"/>
      <c r="C143" s="86"/>
      <c r="D143" s="86"/>
      <c r="E143" s="86"/>
      <c r="F143" s="47">
        <f t="shared" si="8"/>
        <v>0</v>
      </c>
      <c r="G143" s="47">
        <f t="shared" si="9"/>
        <v>0</v>
      </c>
      <c r="H143" s="86"/>
      <c r="I143" s="86"/>
      <c r="J143" s="47">
        <f t="shared" si="10"/>
        <v>0</v>
      </c>
      <c r="K143" s="152">
        <f t="shared" si="11"/>
        <v>0</v>
      </c>
      <c r="L143" s="86"/>
      <c r="M143" s="138"/>
    </row>
    <row r="144" spans="1:13" ht="12.75" customHeight="1">
      <c r="A144" s="150" t="s">
        <v>287</v>
      </c>
      <c r="B144" s="86"/>
      <c r="C144" s="86"/>
      <c r="D144" s="86"/>
      <c r="E144" s="86"/>
      <c r="F144" s="47">
        <f t="shared" si="8"/>
        <v>0</v>
      </c>
      <c r="G144" s="47">
        <f t="shared" si="9"/>
        <v>0</v>
      </c>
      <c r="H144" s="86"/>
      <c r="I144" s="86"/>
      <c r="J144" s="47">
        <f t="shared" si="10"/>
        <v>0</v>
      </c>
      <c r="K144" s="152">
        <f t="shared" si="11"/>
        <v>0</v>
      </c>
      <c r="L144" s="86"/>
      <c r="M144" s="138"/>
    </row>
    <row r="145" spans="1:13" ht="12.75" customHeight="1">
      <c r="A145" s="150" t="s">
        <v>288</v>
      </c>
      <c r="B145" s="86"/>
      <c r="C145" s="86"/>
      <c r="D145" s="86"/>
      <c r="E145" s="86"/>
      <c r="F145" s="47">
        <f t="shared" si="8"/>
        <v>0</v>
      </c>
      <c r="G145" s="47">
        <f t="shared" si="9"/>
        <v>0</v>
      </c>
      <c r="H145" s="86"/>
      <c r="I145" s="86"/>
      <c r="J145" s="47">
        <f t="shared" si="10"/>
        <v>0</v>
      </c>
      <c r="K145" s="152">
        <f t="shared" si="11"/>
        <v>0</v>
      </c>
      <c r="L145" s="86"/>
      <c r="M145" s="138"/>
    </row>
    <row r="146" spans="1:13" ht="12.75" customHeight="1">
      <c r="A146" s="150" t="s">
        <v>180</v>
      </c>
      <c r="B146" s="86"/>
      <c r="C146" s="86"/>
      <c r="D146" s="86"/>
      <c r="E146" s="86"/>
      <c r="F146" s="47">
        <f t="shared" si="8"/>
        <v>0</v>
      </c>
      <c r="G146" s="47">
        <f t="shared" si="9"/>
        <v>0</v>
      </c>
      <c r="H146" s="86"/>
      <c r="I146" s="86"/>
      <c r="J146" s="47">
        <f t="shared" si="10"/>
        <v>0</v>
      </c>
      <c r="K146" s="152">
        <f t="shared" si="11"/>
        <v>0</v>
      </c>
      <c r="L146" s="86"/>
      <c r="M146" s="138"/>
    </row>
    <row r="147" spans="1:13" ht="12.75" customHeight="1">
      <c r="A147" s="149" t="s">
        <v>289</v>
      </c>
      <c r="B147" s="44">
        <f>SUM(B148:B150)</f>
        <v>0</v>
      </c>
      <c r="C147" s="44">
        <f>SUM(C148:C150)</f>
        <v>0</v>
      </c>
      <c r="D147" s="44">
        <f>SUM(D148:D150)</f>
        <v>0</v>
      </c>
      <c r="E147" s="44">
        <f>SUM(E148:E150)</f>
        <v>0</v>
      </c>
      <c r="F147" s="44">
        <f t="shared" si="8"/>
        <v>0</v>
      </c>
      <c r="G147" s="44">
        <f t="shared" si="9"/>
        <v>0</v>
      </c>
      <c r="H147" s="44">
        <f>SUM(H148:H150)</f>
        <v>0</v>
      </c>
      <c r="I147" s="44">
        <f>SUM(I148:I150)</f>
        <v>0</v>
      </c>
      <c r="J147" s="44">
        <f t="shared" si="10"/>
        <v>0</v>
      </c>
      <c r="K147" s="44">
        <f t="shared" si="11"/>
        <v>0</v>
      </c>
      <c r="L147" s="44">
        <f>SUM(L148:L150)</f>
        <v>0</v>
      </c>
      <c r="M147" s="138"/>
    </row>
    <row r="148" spans="1:13" ht="12.75" customHeight="1">
      <c r="A148" s="150" t="s">
        <v>290</v>
      </c>
      <c r="B148" s="86"/>
      <c r="C148" s="86"/>
      <c r="D148" s="86"/>
      <c r="E148" s="86"/>
      <c r="F148" s="47">
        <f t="shared" si="8"/>
        <v>0</v>
      </c>
      <c r="G148" s="47">
        <f t="shared" si="9"/>
        <v>0</v>
      </c>
      <c r="H148" s="86"/>
      <c r="I148" s="86"/>
      <c r="J148" s="47">
        <f t="shared" si="10"/>
        <v>0</v>
      </c>
      <c r="K148" s="152">
        <f t="shared" si="11"/>
        <v>0</v>
      </c>
      <c r="L148" s="86"/>
      <c r="M148" s="138"/>
    </row>
    <row r="149" spans="1:13" ht="12.75" customHeight="1">
      <c r="A149" s="150" t="s">
        <v>291</v>
      </c>
      <c r="B149" s="86"/>
      <c r="C149" s="86"/>
      <c r="D149" s="86"/>
      <c r="E149" s="86"/>
      <c r="F149" s="47">
        <f t="shared" si="8"/>
        <v>0</v>
      </c>
      <c r="G149" s="47">
        <f t="shared" si="9"/>
        <v>0</v>
      </c>
      <c r="H149" s="86"/>
      <c r="I149" s="86"/>
      <c r="J149" s="47">
        <f t="shared" si="10"/>
        <v>0</v>
      </c>
      <c r="K149" s="152">
        <f t="shared" si="11"/>
        <v>0</v>
      </c>
      <c r="L149" s="86"/>
      <c r="M149" s="138"/>
    </row>
    <row r="150" spans="1:13" ht="12.75" customHeight="1">
      <c r="A150" s="150" t="s">
        <v>180</v>
      </c>
      <c r="B150" s="86"/>
      <c r="C150" s="86"/>
      <c r="D150" s="86"/>
      <c r="E150" s="86"/>
      <c r="F150" s="47">
        <f t="shared" si="8"/>
        <v>0</v>
      </c>
      <c r="G150" s="47">
        <f t="shared" si="9"/>
        <v>0</v>
      </c>
      <c r="H150" s="86"/>
      <c r="I150" s="86"/>
      <c r="J150" s="47">
        <f t="shared" si="10"/>
        <v>0</v>
      </c>
      <c r="K150" s="152">
        <f t="shared" si="11"/>
        <v>0</v>
      </c>
      <c r="L150" s="86"/>
      <c r="M150" s="138"/>
    </row>
    <row r="151" spans="1:13" ht="12.75" customHeight="1">
      <c r="A151" s="149" t="s">
        <v>292</v>
      </c>
      <c r="B151" s="44">
        <f>SUM(B152:B156)</f>
        <v>102118</v>
      </c>
      <c r="C151" s="44">
        <f>SUM(C152:C156)</f>
        <v>127305.47</v>
      </c>
      <c r="D151" s="44">
        <f>SUM(D152:D156)</f>
        <v>19579.68</v>
      </c>
      <c r="E151" s="44">
        <f>SUM(E152:E156)</f>
        <v>32185.67</v>
      </c>
      <c r="F151" s="44">
        <f t="shared" si="8"/>
        <v>3.6664095433821021E-3</v>
      </c>
      <c r="G151" s="44">
        <f t="shared" si="9"/>
        <v>95119.8</v>
      </c>
      <c r="H151" s="44">
        <f>SUM(H152:H156)</f>
        <v>19579.68</v>
      </c>
      <c r="I151" s="44">
        <f>SUM(I152:I156)</f>
        <v>32185.47</v>
      </c>
      <c r="J151" s="44">
        <f t="shared" si="10"/>
        <v>0</v>
      </c>
      <c r="K151" s="44">
        <f t="shared" si="11"/>
        <v>95120</v>
      </c>
      <c r="L151" s="44">
        <f>SUM(L152:L156)</f>
        <v>0</v>
      </c>
      <c r="M151" s="138"/>
    </row>
    <row r="152" spans="1:13" ht="12.75" customHeight="1">
      <c r="A152" s="150" t="s">
        <v>293</v>
      </c>
      <c r="B152" s="86"/>
      <c r="C152" s="86"/>
      <c r="D152" s="86"/>
      <c r="E152" s="86"/>
      <c r="F152" s="47">
        <f t="shared" si="8"/>
        <v>0</v>
      </c>
      <c r="G152" s="47">
        <f t="shared" si="9"/>
        <v>0</v>
      </c>
      <c r="H152" s="86"/>
      <c r="I152" s="86"/>
      <c r="J152" s="47">
        <f t="shared" si="10"/>
        <v>0</v>
      </c>
      <c r="K152" s="152">
        <f t="shared" si="11"/>
        <v>0</v>
      </c>
      <c r="L152" s="86"/>
      <c r="M152" s="138"/>
    </row>
    <row r="153" spans="1:13" ht="12.75" customHeight="1">
      <c r="A153" s="150" t="s">
        <v>294</v>
      </c>
      <c r="B153" s="86">
        <v>102118</v>
      </c>
      <c r="C153" s="86">
        <v>127305.47</v>
      </c>
      <c r="D153" s="86">
        <v>19579.68</v>
      </c>
      <c r="E153" s="86">
        <v>32185.67</v>
      </c>
      <c r="F153" s="47">
        <f t="shared" si="8"/>
        <v>3.6664095433821021E-3</v>
      </c>
      <c r="G153" s="47">
        <f t="shared" si="9"/>
        <v>95119.8</v>
      </c>
      <c r="H153" s="86">
        <v>19579.68</v>
      </c>
      <c r="I153" s="86">
        <v>32185.47</v>
      </c>
      <c r="J153" s="47">
        <f t="shared" si="10"/>
        <v>0</v>
      </c>
      <c r="K153" s="152">
        <f t="shared" si="11"/>
        <v>95120</v>
      </c>
      <c r="L153" s="86"/>
      <c r="M153" s="138"/>
    </row>
    <row r="154" spans="1:13" ht="12.75" customHeight="1">
      <c r="A154" s="150" t="s">
        <v>295</v>
      </c>
      <c r="B154" s="86"/>
      <c r="C154" s="86"/>
      <c r="D154" s="86"/>
      <c r="E154" s="86"/>
      <c r="F154" s="47">
        <f t="shared" si="8"/>
        <v>0</v>
      </c>
      <c r="G154" s="47">
        <f t="shared" si="9"/>
        <v>0</v>
      </c>
      <c r="H154" s="86"/>
      <c r="I154" s="86"/>
      <c r="J154" s="47">
        <f t="shared" si="10"/>
        <v>0</v>
      </c>
      <c r="K154" s="152">
        <f t="shared" si="11"/>
        <v>0</v>
      </c>
      <c r="L154" s="86"/>
      <c r="M154" s="138"/>
    </row>
    <row r="155" spans="1:13" ht="12.75" customHeight="1">
      <c r="A155" s="150" t="s">
        <v>296</v>
      </c>
      <c r="B155" s="86"/>
      <c r="C155" s="86"/>
      <c r="D155" s="86"/>
      <c r="E155" s="86"/>
      <c r="F155" s="47">
        <f t="shared" si="8"/>
        <v>0</v>
      </c>
      <c r="G155" s="47">
        <f t="shared" si="9"/>
        <v>0</v>
      </c>
      <c r="H155" s="86"/>
      <c r="I155" s="86"/>
      <c r="J155" s="47">
        <f t="shared" si="10"/>
        <v>0</v>
      </c>
      <c r="K155" s="152">
        <f t="shared" si="11"/>
        <v>0</v>
      </c>
      <c r="L155" s="86"/>
      <c r="M155" s="138"/>
    </row>
    <row r="156" spans="1:13" ht="12.75" customHeight="1">
      <c r="A156" s="150" t="s">
        <v>180</v>
      </c>
      <c r="B156" s="86"/>
      <c r="C156" s="86"/>
      <c r="D156" s="86"/>
      <c r="E156" s="86"/>
      <c r="F156" s="47">
        <f t="shared" si="8"/>
        <v>0</v>
      </c>
      <c r="G156" s="47">
        <f t="shared" si="9"/>
        <v>0</v>
      </c>
      <c r="H156" s="86"/>
      <c r="I156" s="86"/>
      <c r="J156" s="47">
        <f t="shared" si="10"/>
        <v>0</v>
      </c>
      <c r="K156" s="152">
        <f t="shared" si="11"/>
        <v>0</v>
      </c>
      <c r="L156" s="86"/>
      <c r="M156" s="138"/>
    </row>
    <row r="157" spans="1:13" ht="12.75" customHeight="1">
      <c r="A157" s="149" t="s">
        <v>297</v>
      </c>
      <c r="B157" s="44">
        <f>SUM(B158:B163)</f>
        <v>212058</v>
      </c>
      <c r="C157" s="44">
        <f>SUM(C158:C163)</f>
        <v>212058</v>
      </c>
      <c r="D157" s="44">
        <f>SUM(D158:D163)</f>
        <v>0</v>
      </c>
      <c r="E157" s="44">
        <f>SUM(E158:E163)</f>
        <v>0</v>
      </c>
      <c r="F157" s="44">
        <f t="shared" si="8"/>
        <v>0</v>
      </c>
      <c r="G157" s="44">
        <f t="shared" si="9"/>
        <v>212058</v>
      </c>
      <c r="H157" s="44">
        <f>SUM(H158:H163)</f>
        <v>0</v>
      </c>
      <c r="I157" s="44">
        <f>SUM(I158:I163)</f>
        <v>0</v>
      </c>
      <c r="J157" s="44">
        <f t="shared" si="10"/>
        <v>0</v>
      </c>
      <c r="K157" s="44">
        <f t="shared" si="11"/>
        <v>212058</v>
      </c>
      <c r="L157" s="44">
        <f>SUM(L158:L163)</f>
        <v>0</v>
      </c>
      <c r="M157" s="138"/>
    </row>
    <row r="158" spans="1:13" ht="12.75" customHeight="1">
      <c r="A158" s="150" t="s">
        <v>298</v>
      </c>
      <c r="B158" s="86"/>
      <c r="C158" s="86"/>
      <c r="D158" s="86"/>
      <c r="E158" s="86"/>
      <c r="F158" s="47">
        <f t="shared" si="8"/>
        <v>0</v>
      </c>
      <c r="G158" s="47">
        <f t="shared" si="9"/>
        <v>0</v>
      </c>
      <c r="H158" s="86"/>
      <c r="I158" s="86"/>
      <c r="J158" s="47">
        <f t="shared" si="10"/>
        <v>0</v>
      </c>
      <c r="K158" s="152">
        <f t="shared" si="11"/>
        <v>0</v>
      </c>
      <c r="L158" s="86"/>
      <c r="M158" s="138"/>
    </row>
    <row r="159" spans="1:13" ht="12.75" customHeight="1">
      <c r="A159" s="150" t="s">
        <v>299</v>
      </c>
      <c r="B159" s="86">
        <v>212058</v>
      </c>
      <c r="C159" s="86">
        <v>212058</v>
      </c>
      <c r="D159" s="86"/>
      <c r="E159" s="86"/>
      <c r="F159" s="47">
        <f t="shared" si="8"/>
        <v>0</v>
      </c>
      <c r="G159" s="47">
        <f t="shared" si="9"/>
        <v>212058</v>
      </c>
      <c r="H159" s="86"/>
      <c r="I159" s="86"/>
      <c r="J159" s="47">
        <f t="shared" si="10"/>
        <v>0</v>
      </c>
      <c r="K159" s="152">
        <f t="shared" si="11"/>
        <v>212058</v>
      </c>
      <c r="L159" s="86"/>
      <c r="M159" s="138"/>
    </row>
    <row r="160" spans="1:13" ht="12.75" customHeight="1">
      <c r="A160" s="150" t="s">
        <v>300</v>
      </c>
      <c r="B160" s="86"/>
      <c r="C160" s="86"/>
      <c r="D160" s="86"/>
      <c r="E160" s="86"/>
      <c r="F160" s="47">
        <f t="shared" si="8"/>
        <v>0</v>
      </c>
      <c r="G160" s="47">
        <f t="shared" si="9"/>
        <v>0</v>
      </c>
      <c r="H160" s="86"/>
      <c r="I160" s="86"/>
      <c r="J160" s="47">
        <f t="shared" si="10"/>
        <v>0</v>
      </c>
      <c r="K160" s="152">
        <f t="shared" si="11"/>
        <v>0</v>
      </c>
      <c r="L160" s="86"/>
      <c r="M160" s="138"/>
    </row>
    <row r="161" spans="1:13" ht="12.75" customHeight="1">
      <c r="A161" s="150" t="s">
        <v>301</v>
      </c>
      <c r="B161" s="86"/>
      <c r="C161" s="86"/>
      <c r="D161" s="86"/>
      <c r="E161" s="86"/>
      <c r="F161" s="47">
        <f t="shared" si="8"/>
        <v>0</v>
      </c>
      <c r="G161" s="47">
        <f t="shared" si="9"/>
        <v>0</v>
      </c>
      <c r="H161" s="86"/>
      <c r="I161" s="86"/>
      <c r="J161" s="47">
        <f t="shared" si="10"/>
        <v>0</v>
      </c>
      <c r="K161" s="152">
        <f t="shared" si="11"/>
        <v>0</v>
      </c>
      <c r="L161" s="86"/>
      <c r="M161" s="138"/>
    </row>
    <row r="162" spans="1:13" ht="12.75" customHeight="1">
      <c r="A162" s="150" t="s">
        <v>302</v>
      </c>
      <c r="B162" s="86"/>
      <c r="C162" s="86"/>
      <c r="D162" s="86"/>
      <c r="E162" s="86"/>
      <c r="F162" s="47">
        <f t="shared" si="8"/>
        <v>0</v>
      </c>
      <c r="G162" s="47">
        <f t="shared" si="9"/>
        <v>0</v>
      </c>
      <c r="H162" s="86"/>
      <c r="I162" s="86"/>
      <c r="J162" s="47">
        <f t="shared" si="10"/>
        <v>0</v>
      </c>
      <c r="K162" s="152">
        <f t="shared" si="11"/>
        <v>0</v>
      </c>
      <c r="L162" s="86"/>
      <c r="M162" s="138"/>
    </row>
    <row r="163" spans="1:13" ht="12.75" customHeight="1">
      <c r="A163" s="150" t="s">
        <v>180</v>
      </c>
      <c r="B163" s="86"/>
      <c r="C163" s="86"/>
      <c r="D163" s="86"/>
      <c r="E163" s="86"/>
      <c r="F163" s="47">
        <f t="shared" si="8"/>
        <v>0</v>
      </c>
      <c r="G163" s="47">
        <f t="shared" si="9"/>
        <v>0</v>
      </c>
      <c r="H163" s="86"/>
      <c r="I163" s="86"/>
      <c r="J163" s="47">
        <f t="shared" si="10"/>
        <v>0</v>
      </c>
      <c r="K163" s="152">
        <f t="shared" si="11"/>
        <v>0</v>
      </c>
      <c r="L163" s="86"/>
      <c r="M163" s="138"/>
    </row>
    <row r="164" spans="1:13" ht="12.75" customHeight="1">
      <c r="A164" s="149" t="s">
        <v>303</v>
      </c>
      <c r="B164" s="44">
        <f>SUM(B165:B168)</f>
        <v>390000</v>
      </c>
      <c r="C164" s="44">
        <f>SUM(C165:C168)</f>
        <v>340000</v>
      </c>
      <c r="D164" s="44">
        <f>SUM(D165:D168)</f>
        <v>0</v>
      </c>
      <c r="E164" s="44">
        <f>SUM(E165:E168)</f>
        <v>0</v>
      </c>
      <c r="F164" s="44">
        <f t="shared" si="8"/>
        <v>0</v>
      </c>
      <c r="G164" s="44">
        <f t="shared" si="9"/>
        <v>340000</v>
      </c>
      <c r="H164" s="44">
        <f>SUM(H165:H168)</f>
        <v>0</v>
      </c>
      <c r="I164" s="44">
        <f>SUM(I165:I168)</f>
        <v>0</v>
      </c>
      <c r="J164" s="44">
        <f t="shared" si="10"/>
        <v>0</v>
      </c>
      <c r="K164" s="44">
        <f t="shared" si="11"/>
        <v>340000</v>
      </c>
      <c r="L164" s="44">
        <f>SUM(L165:L168)</f>
        <v>0</v>
      </c>
      <c r="M164" s="138"/>
    </row>
    <row r="165" spans="1:13" ht="12.75" customHeight="1">
      <c r="A165" s="150" t="s">
        <v>304</v>
      </c>
      <c r="B165" s="86">
        <v>240000</v>
      </c>
      <c r="C165" s="86">
        <v>190000</v>
      </c>
      <c r="D165" s="86"/>
      <c r="E165" s="86"/>
      <c r="F165" s="47">
        <f t="shared" si="8"/>
        <v>0</v>
      </c>
      <c r="G165" s="47">
        <f t="shared" si="9"/>
        <v>190000</v>
      </c>
      <c r="H165" s="86"/>
      <c r="I165" s="86"/>
      <c r="J165" s="47">
        <f t="shared" si="10"/>
        <v>0</v>
      </c>
      <c r="K165" s="152">
        <f t="shared" si="11"/>
        <v>190000</v>
      </c>
      <c r="L165" s="86"/>
      <c r="M165" s="138"/>
    </row>
    <row r="166" spans="1:13" ht="12.75" customHeight="1">
      <c r="A166" s="150" t="s">
        <v>305</v>
      </c>
      <c r="B166" s="86"/>
      <c r="C166" s="86"/>
      <c r="D166" s="86"/>
      <c r="E166" s="86"/>
      <c r="F166" s="47">
        <f t="shared" si="8"/>
        <v>0</v>
      </c>
      <c r="G166" s="47">
        <f t="shared" si="9"/>
        <v>0</v>
      </c>
      <c r="H166" s="86"/>
      <c r="I166" s="86"/>
      <c r="J166" s="47">
        <f t="shared" si="10"/>
        <v>0</v>
      </c>
      <c r="K166" s="152">
        <f t="shared" si="11"/>
        <v>0</v>
      </c>
      <c r="L166" s="86"/>
      <c r="M166" s="138"/>
    </row>
    <row r="167" spans="1:13" ht="12.75" customHeight="1">
      <c r="A167" s="150" t="s">
        <v>306</v>
      </c>
      <c r="B167" s="86"/>
      <c r="C167" s="86"/>
      <c r="D167" s="86"/>
      <c r="E167" s="86"/>
      <c r="F167" s="47">
        <f t="shared" si="8"/>
        <v>0</v>
      </c>
      <c r="G167" s="47">
        <f t="shared" si="9"/>
        <v>0</v>
      </c>
      <c r="H167" s="86"/>
      <c r="I167" s="86"/>
      <c r="J167" s="47">
        <f t="shared" si="10"/>
        <v>0</v>
      </c>
      <c r="K167" s="152">
        <f t="shared" si="11"/>
        <v>0</v>
      </c>
      <c r="L167" s="86"/>
      <c r="M167" s="138"/>
    </row>
    <row r="168" spans="1:13" ht="12.75" customHeight="1">
      <c r="A168" s="150" t="s">
        <v>180</v>
      </c>
      <c r="B168" s="86">
        <v>150000</v>
      </c>
      <c r="C168" s="86">
        <v>150000</v>
      </c>
      <c r="D168" s="86"/>
      <c r="E168" s="86"/>
      <c r="F168" s="47">
        <f t="shared" si="8"/>
        <v>0</v>
      </c>
      <c r="G168" s="47">
        <f t="shared" si="9"/>
        <v>150000</v>
      </c>
      <c r="H168" s="86"/>
      <c r="I168" s="86"/>
      <c r="J168" s="47">
        <f t="shared" si="10"/>
        <v>0</v>
      </c>
      <c r="K168" s="152">
        <f t="shared" si="11"/>
        <v>150000</v>
      </c>
      <c r="L168" s="86"/>
      <c r="M168" s="138"/>
    </row>
    <row r="169" spans="1:13" ht="12.75" customHeight="1">
      <c r="A169" s="149" t="s">
        <v>307</v>
      </c>
      <c r="B169" s="44">
        <f>SUM(B170:B177)</f>
        <v>0</v>
      </c>
      <c r="C169" s="44">
        <f>SUM(C170:C177)</f>
        <v>0</v>
      </c>
      <c r="D169" s="44">
        <f>SUM(D170:D177)</f>
        <v>0</v>
      </c>
      <c r="E169" s="44">
        <f>SUM(E170:E177)</f>
        <v>0</v>
      </c>
      <c r="F169" s="44">
        <f t="shared" si="8"/>
        <v>0</v>
      </c>
      <c r="G169" s="44">
        <f t="shared" si="9"/>
        <v>0</v>
      </c>
      <c r="H169" s="44">
        <f>SUM(H170:H177)</f>
        <v>0</v>
      </c>
      <c r="I169" s="44">
        <f>SUM(I170:I177)</f>
        <v>0</v>
      </c>
      <c r="J169" s="44">
        <f t="shared" si="10"/>
        <v>0</v>
      </c>
      <c r="K169" s="44">
        <f t="shared" si="11"/>
        <v>0</v>
      </c>
      <c r="L169" s="44">
        <f>SUM(L170:L177)</f>
        <v>0</v>
      </c>
      <c r="M169" s="138"/>
    </row>
    <row r="170" spans="1:13" ht="12.75" customHeight="1">
      <c r="A170" s="150" t="s">
        <v>308</v>
      </c>
      <c r="B170" s="86"/>
      <c r="C170" s="86"/>
      <c r="D170" s="86"/>
      <c r="E170" s="86"/>
      <c r="F170" s="47">
        <f t="shared" si="8"/>
        <v>0</v>
      </c>
      <c r="G170" s="47">
        <f t="shared" si="9"/>
        <v>0</v>
      </c>
      <c r="H170" s="86"/>
      <c r="I170" s="86"/>
      <c r="J170" s="47">
        <f t="shared" si="10"/>
        <v>0</v>
      </c>
      <c r="K170" s="152">
        <f t="shared" si="11"/>
        <v>0</v>
      </c>
      <c r="L170" s="86"/>
      <c r="M170" s="138"/>
    </row>
    <row r="171" spans="1:13" ht="12.75" customHeight="1">
      <c r="A171" s="150" t="s">
        <v>309</v>
      </c>
      <c r="B171" s="86"/>
      <c r="C171" s="86"/>
      <c r="D171" s="86"/>
      <c r="E171" s="86"/>
      <c r="F171" s="47">
        <f t="shared" si="8"/>
        <v>0</v>
      </c>
      <c r="G171" s="47">
        <f t="shared" si="9"/>
        <v>0</v>
      </c>
      <c r="H171" s="86"/>
      <c r="I171" s="86"/>
      <c r="J171" s="47">
        <f t="shared" si="10"/>
        <v>0</v>
      </c>
      <c r="K171" s="152">
        <f t="shared" si="11"/>
        <v>0</v>
      </c>
      <c r="L171" s="86"/>
      <c r="M171" s="138"/>
    </row>
    <row r="172" spans="1:13" ht="12.75" customHeight="1">
      <c r="A172" s="150" t="s">
        <v>310</v>
      </c>
      <c r="B172" s="86"/>
      <c r="C172" s="86"/>
      <c r="D172" s="86"/>
      <c r="E172" s="86"/>
      <c r="F172" s="47">
        <f t="shared" si="8"/>
        <v>0</v>
      </c>
      <c r="G172" s="47">
        <f t="shared" si="9"/>
        <v>0</v>
      </c>
      <c r="H172" s="86"/>
      <c r="I172" s="86"/>
      <c r="J172" s="47">
        <f t="shared" si="10"/>
        <v>0</v>
      </c>
      <c r="K172" s="152">
        <f t="shared" si="11"/>
        <v>0</v>
      </c>
      <c r="L172" s="86"/>
      <c r="M172" s="138"/>
    </row>
    <row r="173" spans="1:13" ht="12.75" customHeight="1">
      <c r="A173" s="150" t="s">
        <v>311</v>
      </c>
      <c r="B173" s="86"/>
      <c r="C173" s="86"/>
      <c r="D173" s="86"/>
      <c r="E173" s="86"/>
      <c r="F173" s="47">
        <f t="shared" si="8"/>
        <v>0</v>
      </c>
      <c r="G173" s="47">
        <f t="shared" si="9"/>
        <v>0</v>
      </c>
      <c r="H173" s="86"/>
      <c r="I173" s="86"/>
      <c r="J173" s="47">
        <f t="shared" si="10"/>
        <v>0</v>
      </c>
      <c r="K173" s="152">
        <f t="shared" si="11"/>
        <v>0</v>
      </c>
      <c r="L173" s="86"/>
      <c r="M173" s="138"/>
    </row>
    <row r="174" spans="1:13" ht="12.75" customHeight="1">
      <c r="A174" s="150" t="s">
        <v>312</v>
      </c>
      <c r="B174" s="86"/>
      <c r="C174" s="86"/>
      <c r="D174" s="86"/>
      <c r="E174" s="86"/>
      <c r="F174" s="47">
        <f t="shared" si="8"/>
        <v>0</v>
      </c>
      <c r="G174" s="47">
        <f t="shared" si="9"/>
        <v>0</v>
      </c>
      <c r="H174" s="86"/>
      <c r="I174" s="86"/>
      <c r="J174" s="47">
        <f t="shared" si="10"/>
        <v>0</v>
      </c>
      <c r="K174" s="152">
        <f t="shared" si="11"/>
        <v>0</v>
      </c>
      <c r="L174" s="86"/>
      <c r="M174" s="138"/>
    </row>
    <row r="175" spans="1:13" ht="12.75" customHeight="1">
      <c r="A175" s="150" t="s">
        <v>313</v>
      </c>
      <c r="B175" s="86"/>
      <c r="C175" s="86"/>
      <c r="D175" s="86"/>
      <c r="E175" s="86"/>
      <c r="F175" s="47">
        <f t="shared" si="8"/>
        <v>0</v>
      </c>
      <c r="G175" s="47">
        <f t="shared" si="9"/>
        <v>0</v>
      </c>
      <c r="H175" s="86"/>
      <c r="I175" s="86"/>
      <c r="J175" s="47">
        <f t="shared" si="10"/>
        <v>0</v>
      </c>
      <c r="K175" s="152">
        <f t="shared" si="11"/>
        <v>0</v>
      </c>
      <c r="L175" s="86"/>
      <c r="M175" s="138"/>
    </row>
    <row r="176" spans="1:13" ht="12.75" customHeight="1">
      <c r="A176" s="150" t="s">
        <v>314</v>
      </c>
      <c r="B176" s="86"/>
      <c r="C176" s="86"/>
      <c r="D176" s="86"/>
      <c r="E176" s="86"/>
      <c r="F176" s="47">
        <f t="shared" si="8"/>
        <v>0</v>
      </c>
      <c r="G176" s="47">
        <f t="shared" si="9"/>
        <v>0</v>
      </c>
      <c r="H176" s="86"/>
      <c r="I176" s="86"/>
      <c r="J176" s="47">
        <f t="shared" si="10"/>
        <v>0</v>
      </c>
      <c r="K176" s="152">
        <f t="shared" si="11"/>
        <v>0</v>
      </c>
      <c r="L176" s="86"/>
      <c r="M176" s="138"/>
    </row>
    <row r="177" spans="1:13" ht="12.75" customHeight="1">
      <c r="A177" s="150" t="s">
        <v>180</v>
      </c>
      <c r="B177" s="86"/>
      <c r="C177" s="86"/>
      <c r="D177" s="86"/>
      <c r="E177" s="86"/>
      <c r="F177" s="47">
        <f t="shared" si="8"/>
        <v>0</v>
      </c>
      <c r="G177" s="47">
        <f t="shared" si="9"/>
        <v>0</v>
      </c>
      <c r="H177" s="86"/>
      <c r="I177" s="86">
        <v>0</v>
      </c>
      <c r="J177" s="47">
        <f t="shared" si="10"/>
        <v>0</v>
      </c>
      <c r="K177" s="152">
        <f t="shared" si="11"/>
        <v>0</v>
      </c>
      <c r="L177" s="86"/>
      <c r="M177" s="138"/>
    </row>
    <row r="178" spans="1:13" ht="12.75" customHeight="1">
      <c r="A178" s="149" t="s">
        <v>142</v>
      </c>
      <c r="B178" s="153"/>
      <c r="C178" s="153"/>
      <c r="D178" s="154"/>
      <c r="E178" s="154"/>
      <c r="F178" s="154"/>
      <c r="G178" s="155">
        <f t="shared" si="9"/>
        <v>0</v>
      </c>
      <c r="H178" s="154"/>
      <c r="I178" s="154"/>
      <c r="J178" s="154"/>
      <c r="K178" s="155">
        <f t="shared" si="11"/>
        <v>0</v>
      </c>
      <c r="L178" s="154"/>
      <c r="M178" s="156"/>
    </row>
    <row r="179" spans="1:13" ht="12.75" customHeight="1">
      <c r="A179" s="149" t="s">
        <v>153</v>
      </c>
      <c r="B179" s="157"/>
      <c r="C179" s="157"/>
      <c r="D179" s="154"/>
      <c r="E179" s="154"/>
      <c r="F179" s="154"/>
      <c r="G179" s="155">
        <f t="shared" si="9"/>
        <v>0</v>
      </c>
      <c r="H179" s="154"/>
      <c r="I179" s="154"/>
      <c r="J179" s="154"/>
      <c r="K179" s="155">
        <f t="shared" si="11"/>
        <v>0</v>
      </c>
      <c r="L179" s="154"/>
      <c r="M179" s="138"/>
    </row>
    <row r="180" spans="1:13" ht="12.75" customHeight="1">
      <c r="A180" s="158" t="s">
        <v>315</v>
      </c>
      <c r="B180" s="159"/>
      <c r="C180" s="159"/>
      <c r="D180" s="159"/>
      <c r="E180" s="159"/>
      <c r="F180" s="41">
        <f>IF(E$181="",0,IF(E$181=0,0,E180/E$181))</f>
        <v>0</v>
      </c>
      <c r="G180" s="41">
        <f t="shared" si="9"/>
        <v>0</v>
      </c>
      <c r="H180" s="160"/>
      <c r="I180" s="160"/>
      <c r="J180" s="41">
        <f>IF(I347="",0,IF(I347=0,0,I180/I$181))</f>
        <v>0</v>
      </c>
      <c r="K180" s="161">
        <f t="shared" si="11"/>
        <v>0</v>
      </c>
      <c r="L180" s="159"/>
      <c r="M180" s="138"/>
    </row>
    <row r="181" spans="1:13" ht="12.75" customHeight="1">
      <c r="A181" s="162" t="s">
        <v>316</v>
      </c>
      <c r="B181" s="163">
        <f t="shared" ref="B181:L181" si="12">+B180+B13</f>
        <v>23289012</v>
      </c>
      <c r="C181" s="163">
        <f t="shared" si="12"/>
        <v>24059001.919999998</v>
      </c>
      <c r="D181" s="163">
        <f t="shared" si="12"/>
        <v>2660540.9000000004</v>
      </c>
      <c r="E181" s="163">
        <f t="shared" si="12"/>
        <v>8778525.5899999999</v>
      </c>
      <c r="F181" s="163">
        <f t="shared" si="12"/>
        <v>1</v>
      </c>
      <c r="G181" s="163">
        <f t="shared" si="12"/>
        <v>15280476.329999998</v>
      </c>
      <c r="H181" s="163">
        <f t="shared" si="12"/>
        <v>2806757.9500000007</v>
      </c>
      <c r="I181" s="163">
        <f t="shared" si="12"/>
        <v>7492722.7599999998</v>
      </c>
      <c r="J181" s="163">
        <f t="shared" si="12"/>
        <v>1</v>
      </c>
      <c r="K181" s="163">
        <f t="shared" si="12"/>
        <v>16566279.159999998</v>
      </c>
      <c r="L181" s="163">
        <f t="shared" si="12"/>
        <v>2014543.69</v>
      </c>
      <c r="M181" s="164"/>
    </row>
    <row r="182" spans="1:13" ht="11.25" customHeight="1">
      <c r="A182" s="799" t="s">
        <v>154</v>
      </c>
      <c r="B182" s="799"/>
      <c r="C182" s="799"/>
      <c r="D182" s="799"/>
      <c r="E182" s="799"/>
      <c r="F182" s="799"/>
      <c r="G182" s="799"/>
      <c r="H182" s="799"/>
      <c r="I182" s="799"/>
      <c r="J182" s="799"/>
      <c r="K182" s="799"/>
    </row>
    <row r="183" spans="1:13" ht="11.25" customHeight="1">
      <c r="A183" s="800" t="s">
        <v>317</v>
      </c>
      <c r="B183" s="800"/>
      <c r="C183" s="800"/>
    </row>
  </sheetData>
  <sheetProtection password="F3F6" sheet="1"/>
  <mergeCells count="17">
    <mergeCell ref="O18:O20"/>
    <mergeCell ref="A182:K182"/>
    <mergeCell ref="A183:C183"/>
    <mergeCell ref="A10:A12"/>
    <mergeCell ref="D10:F10"/>
    <mergeCell ref="G10:G11"/>
    <mergeCell ref="H10:J10"/>
    <mergeCell ref="K10:K11"/>
    <mergeCell ref="L10:L12"/>
    <mergeCell ref="D11:D12"/>
    <mergeCell ref="H11:H12"/>
    <mergeCell ref="A3:L3"/>
    <mergeCell ref="A4:L4"/>
    <mergeCell ref="A5:L5"/>
    <mergeCell ref="A6:L6"/>
    <mergeCell ref="A7:L7"/>
    <mergeCell ref="A8:L8"/>
  </mergeCells>
  <printOptions horizontalCentered="1"/>
  <pageMargins left="0" right="0" top="0.59027777777777779" bottom="0.2" header="0.51180555555555551" footer="0.51180555555555551"/>
  <pageSetup paperSize="9" scale="80" firstPageNumber="0" orientation="landscape" horizontalDpi="300" verticalDpi="300"/>
  <headerFooter alignWithMargins="0"/>
  <rowBreaks count="3" manualBreakCount="3">
    <brk id="52" max="16383" man="1"/>
    <brk id="106" max="16383" man="1"/>
    <brk id="15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2"/>
  <sheetViews>
    <sheetView showGridLines="0" topLeftCell="B1" zoomScale="70" zoomScaleNormal="70" workbookViewId="0">
      <selection activeCell="O39" sqref="O39"/>
    </sheetView>
  </sheetViews>
  <sheetFormatPr defaultColWidth="4.1796875" defaultRowHeight="11.25" customHeight="1"/>
  <cols>
    <col min="1" max="1" width="44.7265625" style="137" customWidth="1"/>
    <col min="2" max="7" width="17.81640625" style="137" customWidth="1"/>
    <col min="8" max="8" width="17.81640625" style="25" customWidth="1"/>
    <col min="9" max="12" width="17.81640625" style="137" customWidth="1"/>
    <col min="13" max="13" width="17.7265625" style="137" customWidth="1"/>
    <col min="14" max="14" width="19" style="137" customWidth="1"/>
    <col min="15" max="15" width="17.81640625" style="137" customWidth="1"/>
    <col min="16" max="16384" width="4.1796875" style="137"/>
  </cols>
  <sheetData>
    <row r="1" spans="1:21" ht="11.25" customHeight="1">
      <c r="A1" s="29" t="s">
        <v>318</v>
      </c>
      <c r="Q1" s="165"/>
      <c r="R1" s="166" t="s">
        <v>4</v>
      </c>
      <c r="S1" s="165" t="s">
        <v>319</v>
      </c>
      <c r="T1" s="165" t="s">
        <v>320</v>
      </c>
      <c r="U1" s="165" t="s">
        <v>321</v>
      </c>
    </row>
    <row r="2" spans="1:21" ht="11.25" customHeight="1">
      <c r="A2" s="29"/>
      <c r="Q2" s="165"/>
      <c r="R2" s="166" t="s">
        <v>3</v>
      </c>
      <c r="S2" s="165" t="s">
        <v>322</v>
      </c>
      <c r="T2" s="165" t="s">
        <v>323</v>
      </c>
      <c r="U2" s="165" t="s">
        <v>319</v>
      </c>
    </row>
    <row r="3" spans="1:21" ht="11.25" customHeight="1">
      <c r="A3" s="766" t="str">
        <f>+'Informações Iniciais'!A1</f>
        <v>ESTADO DO MARANHÃO - PODER EXECUTIVO</v>
      </c>
      <c r="B3" s="766"/>
      <c r="C3" s="766"/>
      <c r="D3" s="766"/>
      <c r="E3" s="766"/>
      <c r="F3" s="766"/>
      <c r="G3" s="766"/>
      <c r="H3" s="766"/>
      <c r="I3" s="766"/>
      <c r="J3" s="766"/>
      <c r="K3" s="766"/>
      <c r="L3" s="766"/>
      <c r="M3" s="766"/>
      <c r="N3" s="766"/>
      <c r="O3" s="766"/>
      <c r="Q3" s="165"/>
      <c r="R3" s="166" t="s">
        <v>6</v>
      </c>
      <c r="S3" s="165" t="s">
        <v>324</v>
      </c>
      <c r="T3" s="165" t="s">
        <v>325</v>
      </c>
      <c r="U3" s="165" t="s">
        <v>322</v>
      </c>
    </row>
    <row r="4" spans="1:21" ht="11.25" customHeight="1">
      <c r="A4" s="767" t="s">
        <v>0</v>
      </c>
      <c r="B4" s="767"/>
      <c r="C4" s="767"/>
      <c r="D4" s="767"/>
      <c r="E4" s="767"/>
      <c r="F4" s="767"/>
      <c r="G4" s="767"/>
      <c r="H4" s="767"/>
      <c r="I4" s="767"/>
      <c r="J4" s="767"/>
      <c r="K4" s="767"/>
      <c r="L4" s="767"/>
      <c r="M4" s="767"/>
      <c r="N4" s="767"/>
      <c r="O4" s="767"/>
      <c r="Q4" s="165"/>
      <c r="R4" s="166" t="s">
        <v>8</v>
      </c>
      <c r="S4" s="165" t="s">
        <v>326</v>
      </c>
      <c r="T4" s="165" t="s">
        <v>327</v>
      </c>
      <c r="U4" s="165" t="s">
        <v>324</v>
      </c>
    </row>
    <row r="5" spans="1:21" ht="11.25" customHeight="1">
      <c r="A5" s="768" t="s">
        <v>328</v>
      </c>
      <c r="B5" s="768"/>
      <c r="C5" s="768"/>
      <c r="D5" s="768"/>
      <c r="E5" s="768"/>
      <c r="F5" s="768"/>
      <c r="G5" s="768"/>
      <c r="H5" s="768"/>
      <c r="I5" s="768"/>
      <c r="J5" s="768"/>
      <c r="K5" s="768"/>
      <c r="L5" s="768"/>
      <c r="M5" s="768"/>
      <c r="N5" s="768"/>
      <c r="O5" s="768"/>
      <c r="Q5" s="165"/>
      <c r="R5" s="166" t="s">
        <v>10</v>
      </c>
      <c r="S5" s="165" t="s">
        <v>329</v>
      </c>
      <c r="T5" s="165" t="s">
        <v>330</v>
      </c>
      <c r="U5" s="165" t="s">
        <v>326</v>
      </c>
    </row>
    <row r="6" spans="1:21" ht="11.25" customHeight="1">
      <c r="A6" s="769" t="s">
        <v>29</v>
      </c>
      <c r="B6" s="769"/>
      <c r="C6" s="769"/>
      <c r="D6" s="769"/>
      <c r="E6" s="769"/>
      <c r="F6" s="769"/>
      <c r="G6" s="769"/>
      <c r="H6" s="769"/>
      <c r="I6" s="769"/>
      <c r="J6" s="769"/>
      <c r="K6" s="769"/>
      <c r="L6" s="769"/>
      <c r="M6" s="769"/>
      <c r="N6" s="769"/>
      <c r="O6" s="769"/>
      <c r="Q6" s="165"/>
      <c r="R6" s="166" t="s">
        <v>12</v>
      </c>
      <c r="S6" s="165" t="s">
        <v>321</v>
      </c>
      <c r="T6" s="165" t="s">
        <v>331</v>
      </c>
      <c r="U6" s="165" t="s">
        <v>329</v>
      </c>
    </row>
    <row r="7" spans="1:21" ht="11.25" customHeight="1">
      <c r="A7" s="766" t="str">
        <f>+'Informações Iniciais'!A5</f>
        <v>3º Bimestre de 2017</v>
      </c>
      <c r="B7" s="766"/>
      <c r="C7" s="766"/>
      <c r="D7" s="766"/>
      <c r="E7" s="766"/>
      <c r="F7" s="766"/>
      <c r="G7" s="766"/>
      <c r="H7" s="766"/>
      <c r="I7" s="766"/>
      <c r="J7" s="766"/>
      <c r="K7" s="766"/>
      <c r="L7" s="766"/>
      <c r="M7" s="766"/>
      <c r="N7" s="766"/>
      <c r="O7" s="766"/>
    </row>
    <row r="8" spans="1:21" ht="11.25" customHeight="1">
      <c r="A8" s="167"/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</row>
    <row r="9" spans="1:21" ht="11.25" customHeight="1">
      <c r="A9" s="137" t="s">
        <v>332</v>
      </c>
      <c r="H9" s="168"/>
      <c r="O9" s="140" t="s">
        <v>31</v>
      </c>
    </row>
    <row r="10" spans="1:21" ht="15" customHeight="1">
      <c r="A10" s="811" t="s">
        <v>333</v>
      </c>
      <c r="B10" s="812" t="s">
        <v>334</v>
      </c>
      <c r="C10" s="812"/>
      <c r="D10" s="812"/>
      <c r="E10" s="812"/>
      <c r="F10" s="812"/>
      <c r="G10" s="812"/>
      <c r="H10" s="812"/>
      <c r="I10" s="812"/>
      <c r="J10" s="812"/>
      <c r="K10" s="812"/>
      <c r="L10" s="812"/>
      <c r="M10" s="812"/>
      <c r="N10" s="813" t="s">
        <v>335</v>
      </c>
      <c r="O10" s="814" t="s">
        <v>34</v>
      </c>
    </row>
    <row r="11" spans="1:21" ht="15" customHeight="1">
      <c r="A11" s="811"/>
      <c r="B11" s="812"/>
      <c r="C11" s="812"/>
      <c r="D11" s="812"/>
      <c r="E11" s="812"/>
      <c r="F11" s="812"/>
      <c r="G11" s="812"/>
      <c r="H11" s="812"/>
      <c r="I11" s="812"/>
      <c r="J11" s="812"/>
      <c r="K11" s="812"/>
      <c r="L11" s="812"/>
      <c r="M11" s="812"/>
      <c r="N11" s="813"/>
      <c r="O11" s="814"/>
    </row>
    <row r="12" spans="1:21" ht="15" customHeight="1">
      <c r="A12" s="811"/>
      <c r="B12" s="169" t="str">
        <f>IF(C12=$S1,$T1,IF(C12=$S2,$T2,IF(C12=$S3,$T3,IF(C12=$S4,$T4,IF(C12=$S5,$T5,IF(C12=$S6,$T6,"&lt;MR-1&gt;"))))))</f>
        <v>Jul</v>
      </c>
      <c r="C12" s="169" t="str">
        <f>IF(D12=$T1,$U1,IF(D12=$T2,$U2,IF(D12=$T3,$U3,IF(D12=$T4,$U4,IF(D12=$T5,$U5,IF(D12=$T6,$U6,"&lt;MR-2&gt;"))))))</f>
        <v>Ago</v>
      </c>
      <c r="D12" s="169" t="str">
        <f>IF(E12=$S1,$T1,IF(E12=$S2,$T2,IF(E12=$S3,$T3,IF(E12=$S4,$T4,IF(E12=$S5,$T5,IF(E12=$S6,$T6,"&lt;MR-1&gt;"))))))</f>
        <v>Set</v>
      </c>
      <c r="E12" s="169" t="str">
        <f>IF(F12=$T1,$U1,IF(F12=$T2,$U2,IF(F12=$T3,$U3,IF(F12=$T4,$U4,IF(F12=$T5,$U5,IF(F12=$T6,$U6,"&lt;MR-2&gt;"))))))</f>
        <v>Out</v>
      </c>
      <c r="F12" s="169" t="str">
        <f>IF(G12=$S1,$T1,IF(G12=$S2,$T2,IF(G12=$S3,$T3,IF(G12=$S4,$T4,IF(G12=$S5,$T5,IF(G12=$S6,$T6,"&lt;MR-1&gt;"))))))</f>
        <v>Nov</v>
      </c>
      <c r="G12" s="169" t="str">
        <f>IF(H12=$T1,$U1,IF(H12=$T2,$U2,IF(H12=$T3,$U3,IF(H12=$T4,$U4,IF(H12=$T5,$U5,IF(H12=$T6,$U6,"&lt;MR-2&gt;"))))))</f>
        <v>Dez</v>
      </c>
      <c r="H12" s="169" t="str">
        <f>IF(I12=$S1,$T1,IF(I12=$S2,$T2,IF(I12=$S3,$T3,IF(I12=$S4,$T4,IF(I12=$S5,$T5,IF(I12=$S6,$T6,"&lt;MR-1&gt;"))))))</f>
        <v>Jan</v>
      </c>
      <c r="I12" s="169" t="str">
        <f>IF(J12=$T1,$U1,IF(J12=$T2,$U2,IF(J12=$T3,$U3,IF(J12=$T4,$U4,IF(J12=$T5,$U5,IF(J12=$T6,$U6,"&lt;MR-2&gt;"))))))</f>
        <v>Fev</v>
      </c>
      <c r="J12" s="169" t="str">
        <f>IF(K12=$S1,$T1,IF(K12=$S2,$T2,IF(K12=$S3,$T3,IF(K12=$S4,$T4,IF(K12=$S5,$T5,IF(K12=$S6,$T6,"&lt;MR-1&gt;"))))))</f>
        <v>Mar</v>
      </c>
      <c r="K12" s="169" t="str">
        <f>IF(L12=$T1,$U1,IF(L12=$T2,$U2,IF(L12=$T3,$U3,IF(L12=$T4,$U4,IF(L12=$T5,$U5,IF(L12=$T6,$U6,"&lt;MR-2&gt;"))))))</f>
        <v>Abr</v>
      </c>
      <c r="L12" s="169" t="str">
        <f>IF(M12=$S1,$T1,IF(M12=$S2,$T2,IF(M12=$S3,$T3,IF(M12=$S4,$T4,IF(M12=$S5,$T5,IF(M12=$S6,$T6,"&lt;MR-1&gt;"))))))</f>
        <v>Mai</v>
      </c>
      <c r="M12" s="169" t="str">
        <f>IF(A7=R1,S1,IF(A7=R2,S2,IF(A7=R3,S3,IF(A7=R4,S4,IF(A7=R5,S5,IF(A7=R6,S6,"MR"))))))</f>
        <v>Jun</v>
      </c>
      <c r="N12" s="813"/>
      <c r="O12" s="145" t="str">
        <f>RIGHT(R1,4)</f>
        <v>2017</v>
      </c>
    </row>
    <row r="13" spans="1:21" s="136" customFormat="1" ht="12.75" customHeight="1">
      <c r="A13" s="170" t="s">
        <v>336</v>
      </c>
      <c r="B13" s="171">
        <f t="shared" ref="B13:M13" si="0">+B14+B20+B21+B22+B23+B24+B25+B34</f>
        <v>1615699.4300000002</v>
      </c>
      <c r="C13" s="171">
        <f t="shared" si="0"/>
        <v>1330890.2200000002</v>
      </c>
      <c r="D13" s="171">
        <f t="shared" si="0"/>
        <v>1156619.3699999999</v>
      </c>
      <c r="E13" s="171">
        <f t="shared" si="0"/>
        <v>1348793.2499999998</v>
      </c>
      <c r="F13" s="171">
        <f t="shared" si="0"/>
        <v>1871178.0299999998</v>
      </c>
      <c r="G13" s="171">
        <f t="shared" si="0"/>
        <v>2572970.5100000002</v>
      </c>
      <c r="H13" s="171">
        <f t="shared" si="0"/>
        <v>1070436.4599999997</v>
      </c>
      <c r="I13" s="171">
        <f t="shared" si="0"/>
        <v>2318730.5199999996</v>
      </c>
      <c r="J13" s="171">
        <f t="shared" si="0"/>
        <v>1292647.3299999998</v>
      </c>
      <c r="K13" s="171">
        <f t="shared" si="0"/>
        <v>1496727.05</v>
      </c>
      <c r="L13" s="171">
        <f t="shared" si="0"/>
        <v>1515474.11</v>
      </c>
      <c r="M13" s="171">
        <f t="shared" si="0"/>
        <v>1464266.5399999998</v>
      </c>
      <c r="N13" s="171">
        <f t="shared" ref="N13:N39" si="1">SUM(B13:M13)</f>
        <v>19054432.82</v>
      </c>
      <c r="O13" s="171">
        <f>+O14+O20+O21+O22+O23+O24+O25+O34</f>
        <v>22373312</v>
      </c>
    </row>
    <row r="14" spans="1:21" ht="12.75" customHeight="1">
      <c r="A14" s="42" t="s">
        <v>337</v>
      </c>
      <c r="B14" s="88">
        <f t="shared" ref="B14:M14" si="2">SUM(B15:B19)</f>
        <v>89474.430000000008</v>
      </c>
      <c r="C14" s="88">
        <f t="shared" si="2"/>
        <v>59528.68</v>
      </c>
      <c r="D14" s="88">
        <f t="shared" si="2"/>
        <v>30621.78</v>
      </c>
      <c r="E14" s="88">
        <f t="shared" si="2"/>
        <v>40227.72</v>
      </c>
      <c r="F14" s="88">
        <f t="shared" si="2"/>
        <v>112044.77</v>
      </c>
      <c r="G14" s="88">
        <f t="shared" si="2"/>
        <v>56776.98</v>
      </c>
      <c r="H14" s="88">
        <f t="shared" si="2"/>
        <v>29238.01</v>
      </c>
      <c r="I14" s="88">
        <f t="shared" si="2"/>
        <v>44013.4</v>
      </c>
      <c r="J14" s="88">
        <f t="shared" si="2"/>
        <v>31429.61</v>
      </c>
      <c r="K14" s="88">
        <f t="shared" si="2"/>
        <v>183777.05000000002</v>
      </c>
      <c r="L14" s="88">
        <f t="shared" si="2"/>
        <v>36875.599999999999</v>
      </c>
      <c r="M14" s="88">
        <f t="shared" si="2"/>
        <v>45621.84</v>
      </c>
      <c r="N14" s="88">
        <f t="shared" si="1"/>
        <v>759629.87</v>
      </c>
      <c r="O14" s="88">
        <f>SUM(O15:O19)</f>
        <v>741800</v>
      </c>
    </row>
    <row r="15" spans="1:21" ht="12.75" customHeight="1">
      <c r="A15" s="45" t="s">
        <v>338</v>
      </c>
      <c r="B15" s="172">
        <v>0</v>
      </c>
      <c r="C15" s="172">
        <v>0</v>
      </c>
      <c r="D15" s="172">
        <v>0</v>
      </c>
      <c r="E15" s="172">
        <v>0</v>
      </c>
      <c r="F15" s="172">
        <v>0</v>
      </c>
      <c r="G15" s="172">
        <v>5327.89</v>
      </c>
      <c r="H15" s="172">
        <v>3338.13</v>
      </c>
      <c r="I15" s="172">
        <v>1048.29</v>
      </c>
      <c r="J15" s="172">
        <v>1528.28</v>
      </c>
      <c r="K15" s="172">
        <v>0</v>
      </c>
      <c r="L15" s="172">
        <v>0</v>
      </c>
      <c r="M15" s="172"/>
      <c r="N15" s="152">
        <f t="shared" si="1"/>
        <v>11242.590000000002</v>
      </c>
      <c r="O15" s="172">
        <v>5000</v>
      </c>
    </row>
    <row r="16" spans="1:21" ht="12.75" customHeight="1">
      <c r="A16" s="45" t="s">
        <v>339</v>
      </c>
      <c r="B16" s="172">
        <v>64738.25</v>
      </c>
      <c r="C16" s="172">
        <v>28580.87</v>
      </c>
      <c r="D16" s="172">
        <v>10095.549999999999</v>
      </c>
      <c r="E16" s="172">
        <v>19772.59</v>
      </c>
      <c r="F16" s="172">
        <v>84071.08</v>
      </c>
      <c r="G16" s="172">
        <v>18441.54</v>
      </c>
      <c r="H16" s="172">
        <v>4495.74</v>
      </c>
      <c r="I16" s="172">
        <v>10987.07</v>
      </c>
      <c r="J16" s="172">
        <v>7985.43</v>
      </c>
      <c r="K16" s="172">
        <v>141464.13</v>
      </c>
      <c r="L16" s="172">
        <v>13148.81</v>
      </c>
      <c r="M16" s="172">
        <v>11811.56</v>
      </c>
      <c r="N16" s="152">
        <f t="shared" si="1"/>
        <v>415592.62</v>
      </c>
      <c r="O16" s="172">
        <v>440000</v>
      </c>
    </row>
    <row r="17" spans="1:15" ht="12.75" customHeight="1">
      <c r="A17" s="45" t="s">
        <v>340</v>
      </c>
      <c r="B17" s="172">
        <v>5200</v>
      </c>
      <c r="C17" s="172">
        <v>1380</v>
      </c>
      <c r="D17" s="172"/>
      <c r="E17" s="172">
        <v>1227.5999999999999</v>
      </c>
      <c r="F17" s="172">
        <v>9290.7199999999993</v>
      </c>
      <c r="G17" s="172">
        <v>13456.76</v>
      </c>
      <c r="H17" s="172"/>
      <c r="I17" s="172">
        <v>6042</v>
      </c>
      <c r="J17" s="172">
        <v>2200</v>
      </c>
      <c r="K17" s="172">
        <v>19948.41</v>
      </c>
      <c r="L17" s="172"/>
      <c r="M17" s="172">
        <v>5361.5</v>
      </c>
      <c r="N17" s="152">
        <f t="shared" si="1"/>
        <v>64106.990000000005</v>
      </c>
      <c r="O17" s="172">
        <v>30000</v>
      </c>
    </row>
    <row r="18" spans="1:15" ht="12.75" customHeight="1">
      <c r="A18" s="45" t="s">
        <v>341</v>
      </c>
      <c r="B18" s="172">
        <v>18596.86</v>
      </c>
      <c r="C18" s="172">
        <v>28832.81</v>
      </c>
      <c r="D18" s="172">
        <v>19739.23</v>
      </c>
      <c r="E18" s="172">
        <v>18030.53</v>
      </c>
      <c r="F18" s="172">
        <v>17941.97</v>
      </c>
      <c r="G18" s="172">
        <v>19550.79</v>
      </c>
      <c r="H18" s="172">
        <v>20441.14</v>
      </c>
      <c r="I18" s="172">
        <v>22983.439999999999</v>
      </c>
      <c r="J18" s="172">
        <v>16945.400000000001</v>
      </c>
      <c r="K18" s="172">
        <v>21219.51</v>
      </c>
      <c r="L18" s="172">
        <v>22182.79</v>
      </c>
      <c r="M18" s="172">
        <v>24086.78</v>
      </c>
      <c r="N18" s="152">
        <f t="shared" si="1"/>
        <v>250551.25000000003</v>
      </c>
      <c r="O18" s="172">
        <v>252000</v>
      </c>
    </row>
    <row r="19" spans="1:15" ht="12.75" customHeight="1">
      <c r="A19" s="45" t="s">
        <v>342</v>
      </c>
      <c r="B19" s="172">
        <v>939.32</v>
      </c>
      <c r="C19" s="172">
        <v>735</v>
      </c>
      <c r="D19" s="172">
        <v>787</v>
      </c>
      <c r="E19" s="172">
        <v>1197</v>
      </c>
      <c r="F19" s="172">
        <v>741</v>
      </c>
      <c r="G19" s="172"/>
      <c r="H19" s="172">
        <v>963</v>
      </c>
      <c r="I19" s="172">
        <v>2952.6</v>
      </c>
      <c r="J19" s="172">
        <v>2770.5</v>
      </c>
      <c r="K19" s="172">
        <v>1145</v>
      </c>
      <c r="L19" s="172">
        <v>1544</v>
      </c>
      <c r="M19" s="172">
        <v>4362</v>
      </c>
      <c r="N19" s="152">
        <f t="shared" si="1"/>
        <v>18136.419999999998</v>
      </c>
      <c r="O19" s="172">
        <v>14800</v>
      </c>
    </row>
    <row r="20" spans="1:15" ht="12.75" customHeight="1">
      <c r="A20" s="42" t="s">
        <v>343</v>
      </c>
      <c r="B20" s="172">
        <v>28.25</v>
      </c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>
        <v>3482.6</v>
      </c>
      <c r="N20" s="88">
        <f t="shared" si="1"/>
        <v>3510.85</v>
      </c>
      <c r="O20" s="172">
        <v>94817</v>
      </c>
    </row>
    <row r="21" spans="1:15" ht="12.75" customHeight="1">
      <c r="A21" s="42" t="s">
        <v>344</v>
      </c>
      <c r="B21" s="172">
        <v>7778.17</v>
      </c>
      <c r="C21" s="172">
        <v>7432.42</v>
      </c>
      <c r="D21" s="172">
        <v>5526.35</v>
      </c>
      <c r="E21" s="172">
        <v>4370.21</v>
      </c>
      <c r="F21" s="172">
        <v>4771.4399999999996</v>
      </c>
      <c r="G21" s="172"/>
      <c r="H21" s="172">
        <v>8055.63</v>
      </c>
      <c r="I21" s="172">
        <v>9038.02</v>
      </c>
      <c r="J21" s="172">
        <v>12152.84</v>
      </c>
      <c r="K21" s="172">
        <v>8690.7800000000007</v>
      </c>
      <c r="L21" s="172">
        <v>10282.64</v>
      </c>
      <c r="M21" s="172">
        <v>7705.36</v>
      </c>
      <c r="N21" s="88">
        <f t="shared" si="1"/>
        <v>85803.86</v>
      </c>
      <c r="O21" s="172">
        <v>181800</v>
      </c>
    </row>
    <row r="22" spans="1:15" ht="12.75" customHeight="1">
      <c r="A22" s="42" t="s">
        <v>345</v>
      </c>
      <c r="B22" s="172"/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88">
        <f t="shared" si="1"/>
        <v>0</v>
      </c>
      <c r="O22" s="172">
        <v>3750</v>
      </c>
    </row>
    <row r="23" spans="1:15" ht="12.75" customHeight="1">
      <c r="A23" s="42" t="s">
        <v>346</v>
      </c>
      <c r="B23" s="172"/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88">
        <f t="shared" si="1"/>
        <v>0</v>
      </c>
      <c r="O23" s="172"/>
    </row>
    <row r="24" spans="1:15" ht="12.75" customHeight="1">
      <c r="A24" s="42" t="s">
        <v>347</v>
      </c>
      <c r="B24" s="172">
        <v>270</v>
      </c>
      <c r="C24" s="172">
        <v>90</v>
      </c>
      <c r="D24" s="172">
        <v>30</v>
      </c>
      <c r="E24" s="172"/>
      <c r="F24" s="172"/>
      <c r="G24" s="172"/>
      <c r="H24" s="172"/>
      <c r="I24" s="172"/>
      <c r="J24" s="172"/>
      <c r="K24" s="172"/>
      <c r="L24" s="172"/>
      <c r="M24" s="172"/>
      <c r="N24" s="88">
        <f t="shared" si="1"/>
        <v>390</v>
      </c>
      <c r="O24" s="172">
        <v>5500</v>
      </c>
    </row>
    <row r="25" spans="1:15" ht="12.75" customHeight="1">
      <c r="A25" s="42" t="s">
        <v>348</v>
      </c>
      <c r="B25" s="88">
        <f t="shared" ref="B25:M25" si="3">SUM(B26:B33)</f>
        <v>1518148.58</v>
      </c>
      <c r="C25" s="88">
        <f t="shared" si="3"/>
        <v>1263839.1200000001</v>
      </c>
      <c r="D25" s="88">
        <f t="shared" si="3"/>
        <v>1120441.24</v>
      </c>
      <c r="E25" s="88">
        <f t="shared" si="3"/>
        <v>1304195.3199999998</v>
      </c>
      <c r="F25" s="88">
        <f t="shared" si="3"/>
        <v>1754361.8199999998</v>
      </c>
      <c r="G25" s="88">
        <f t="shared" si="3"/>
        <v>2516193.5300000003</v>
      </c>
      <c r="H25" s="88">
        <f t="shared" si="3"/>
        <v>1033142.8199999998</v>
      </c>
      <c r="I25" s="88">
        <f t="shared" si="3"/>
        <v>2265679.0999999996</v>
      </c>
      <c r="J25" s="88">
        <f t="shared" si="3"/>
        <v>1249064.8799999999</v>
      </c>
      <c r="K25" s="88">
        <f t="shared" si="3"/>
        <v>1304259.22</v>
      </c>
      <c r="L25" s="88">
        <f t="shared" si="3"/>
        <v>1468315.87</v>
      </c>
      <c r="M25" s="88">
        <f t="shared" si="3"/>
        <v>1407456.7399999998</v>
      </c>
      <c r="N25" s="88">
        <f t="shared" si="1"/>
        <v>18205098.239999998</v>
      </c>
      <c r="O25" s="88">
        <f>SUM(O26:O33)</f>
        <v>21326645</v>
      </c>
    </row>
    <row r="26" spans="1:15" ht="12.75" customHeight="1">
      <c r="A26" s="45" t="s">
        <v>349</v>
      </c>
      <c r="B26" s="172">
        <v>585607</v>
      </c>
      <c r="C26" s="172">
        <v>474834.19</v>
      </c>
      <c r="D26" s="172">
        <v>386135.05</v>
      </c>
      <c r="E26" s="172">
        <v>468727.42</v>
      </c>
      <c r="F26" s="172">
        <v>855186.58</v>
      </c>
      <c r="G26" s="172">
        <v>1336864.24</v>
      </c>
      <c r="H26" s="172">
        <v>568312.49</v>
      </c>
      <c r="I26" s="172">
        <v>728561.31</v>
      </c>
      <c r="J26" s="172">
        <v>456488.31</v>
      </c>
      <c r="K26" s="172">
        <v>549990.79</v>
      </c>
      <c r="L26" s="172">
        <v>623869.64</v>
      </c>
      <c r="M26" s="172">
        <v>575030.46</v>
      </c>
      <c r="N26" s="152">
        <f t="shared" si="1"/>
        <v>7609607.4799999986</v>
      </c>
      <c r="O26" s="172">
        <v>7245000</v>
      </c>
    </row>
    <row r="27" spans="1:15" ht="12.75" customHeight="1">
      <c r="A27" s="45" t="s">
        <v>350</v>
      </c>
      <c r="B27" s="172">
        <v>129412.87</v>
      </c>
      <c r="C27" s="172">
        <v>110058.57</v>
      </c>
      <c r="D27" s="172">
        <v>134435.91</v>
      </c>
      <c r="E27" s="172">
        <v>127175.92</v>
      </c>
      <c r="F27" s="172">
        <v>138631.82999999999</v>
      </c>
      <c r="G27" s="172">
        <v>138845.59</v>
      </c>
      <c r="H27" s="172">
        <v>120578.88</v>
      </c>
      <c r="I27" s="172">
        <v>110624.32000000001</v>
      </c>
      <c r="J27" s="172">
        <v>129860.03</v>
      </c>
      <c r="K27" s="172">
        <v>100214.81</v>
      </c>
      <c r="L27" s="172">
        <v>139770.20000000001</v>
      </c>
      <c r="M27" s="172">
        <v>129636.93</v>
      </c>
      <c r="N27" s="152">
        <f t="shared" si="1"/>
        <v>1509245.8599999999</v>
      </c>
      <c r="O27" s="172">
        <v>1500000</v>
      </c>
    </row>
    <row r="28" spans="1:15" ht="12.75" customHeight="1">
      <c r="A28" s="45" t="s">
        <v>351</v>
      </c>
      <c r="B28" s="172">
        <v>10537</v>
      </c>
      <c r="C28" s="172">
        <v>8190.4</v>
      </c>
      <c r="D28" s="172">
        <v>2670.26</v>
      </c>
      <c r="E28" s="172">
        <v>2277.23</v>
      </c>
      <c r="F28" s="172">
        <v>1297.3900000000001</v>
      </c>
      <c r="G28" s="172"/>
      <c r="H28" s="172">
        <v>6379.45</v>
      </c>
      <c r="I28" s="172">
        <v>16428.650000000001</v>
      </c>
      <c r="J28" s="172">
        <v>15042.07</v>
      </c>
      <c r="K28" s="172">
        <v>16039.32</v>
      </c>
      <c r="L28" s="172">
        <v>16057.17</v>
      </c>
      <c r="M28" s="172">
        <v>8672.67</v>
      </c>
      <c r="N28" s="152">
        <f t="shared" si="1"/>
        <v>103591.61</v>
      </c>
      <c r="O28" s="172">
        <v>130000</v>
      </c>
    </row>
    <row r="29" spans="1:15" ht="12.75" customHeight="1">
      <c r="A29" s="45" t="s">
        <v>352</v>
      </c>
      <c r="B29" s="172">
        <v>205.32</v>
      </c>
      <c r="C29" s="172">
        <v>143.84</v>
      </c>
      <c r="D29" s="172">
        <v>399.53</v>
      </c>
      <c r="E29" s="172">
        <v>3134.26</v>
      </c>
      <c r="F29" s="172">
        <v>161.6</v>
      </c>
      <c r="G29" s="172">
        <v>954.2</v>
      </c>
      <c r="H29" s="172">
        <v>54.36</v>
      </c>
      <c r="I29" s="172">
        <v>13.19</v>
      </c>
      <c r="J29" s="172">
        <v>6.3</v>
      </c>
      <c r="K29" s="172">
        <v>116.14</v>
      </c>
      <c r="L29" s="172">
        <v>31.48</v>
      </c>
      <c r="M29" s="172">
        <v>19.34</v>
      </c>
      <c r="N29" s="152">
        <f t="shared" si="1"/>
        <v>5239.5599999999995</v>
      </c>
      <c r="O29" s="172">
        <v>7000</v>
      </c>
    </row>
    <row r="30" spans="1:15" ht="12.75" customHeight="1">
      <c r="A30" s="45" t="s">
        <v>353</v>
      </c>
      <c r="B30" s="172">
        <v>712.99</v>
      </c>
      <c r="C30" s="172">
        <v>712.99</v>
      </c>
      <c r="D30" s="172">
        <v>712.99</v>
      </c>
      <c r="E30" s="172">
        <v>712.99</v>
      </c>
      <c r="F30" s="172">
        <v>712.99</v>
      </c>
      <c r="G30" s="172">
        <v>712.99</v>
      </c>
      <c r="H30" s="172">
        <v>734.07</v>
      </c>
      <c r="I30" s="172">
        <v>734.07</v>
      </c>
      <c r="J30" s="172">
        <v>734.07</v>
      </c>
      <c r="K30" s="172">
        <v>734.07</v>
      </c>
      <c r="L30" s="172">
        <v>734.07</v>
      </c>
      <c r="M30" s="172">
        <v>734.07</v>
      </c>
      <c r="N30" s="152">
        <f t="shared" si="1"/>
        <v>8682.3599999999988</v>
      </c>
      <c r="O30" s="172">
        <v>12000</v>
      </c>
    </row>
    <row r="31" spans="1:15" ht="12.75" customHeight="1">
      <c r="A31" s="45" t="s">
        <v>354</v>
      </c>
      <c r="B31" s="172"/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52">
        <f t="shared" si="1"/>
        <v>0</v>
      </c>
      <c r="O31" s="172"/>
    </row>
    <row r="32" spans="1:15" ht="12.75" customHeight="1">
      <c r="A32" s="45" t="s">
        <v>355</v>
      </c>
      <c r="B32" s="172">
        <v>237620.36</v>
      </c>
      <c r="C32" s="172">
        <v>248649.55</v>
      </c>
      <c r="D32" s="172">
        <v>239626.35</v>
      </c>
      <c r="E32" s="172">
        <v>260256.36</v>
      </c>
      <c r="F32" s="172">
        <v>390633.8</v>
      </c>
      <c r="G32" s="172">
        <v>399936.21</v>
      </c>
      <c r="H32" s="172">
        <v>282004.99</v>
      </c>
      <c r="I32" s="172">
        <v>330754.11</v>
      </c>
      <c r="J32" s="172">
        <v>262406.15999999997</v>
      </c>
      <c r="K32" s="172">
        <v>263655.34999999998</v>
      </c>
      <c r="L32" s="172">
        <v>316307.40999999997</v>
      </c>
      <c r="M32" s="172">
        <v>290344.82</v>
      </c>
      <c r="N32" s="152">
        <f t="shared" si="1"/>
        <v>3522195.47</v>
      </c>
      <c r="O32" s="172">
        <v>7457645</v>
      </c>
    </row>
    <row r="33" spans="1:15" ht="12.75" customHeight="1">
      <c r="A33" s="45" t="s">
        <v>356</v>
      </c>
      <c r="B33" s="172">
        <v>554053.04</v>
      </c>
      <c r="C33" s="172">
        <v>421249.58</v>
      </c>
      <c r="D33" s="172">
        <v>356461.15</v>
      </c>
      <c r="E33" s="172">
        <v>441911.14</v>
      </c>
      <c r="F33" s="172">
        <v>367737.63</v>
      </c>
      <c r="G33" s="172">
        <v>638880.30000000005</v>
      </c>
      <c r="H33" s="172">
        <v>55078.58</v>
      </c>
      <c r="I33" s="172">
        <v>1078563.45</v>
      </c>
      <c r="J33" s="172">
        <v>384527.94</v>
      </c>
      <c r="K33" s="172">
        <v>373508.74</v>
      </c>
      <c r="L33" s="172">
        <v>371545.9</v>
      </c>
      <c r="M33" s="172">
        <v>403018.45</v>
      </c>
      <c r="N33" s="152">
        <f t="shared" si="1"/>
        <v>5446535.9000000013</v>
      </c>
      <c r="O33" s="172">
        <v>4975000</v>
      </c>
    </row>
    <row r="34" spans="1:15" ht="12.75" customHeight="1">
      <c r="A34" s="42" t="s">
        <v>357</v>
      </c>
      <c r="B34" s="172"/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88">
        <f t="shared" si="1"/>
        <v>0</v>
      </c>
      <c r="O34" s="172">
        <v>19000</v>
      </c>
    </row>
    <row r="35" spans="1:15" ht="12.75" customHeight="1">
      <c r="A35" s="173" t="s">
        <v>358</v>
      </c>
      <c r="B35" s="161">
        <f t="shared" ref="B35:M35" si="4">SUM(B36:B38)</f>
        <v>102643.77</v>
      </c>
      <c r="C35" s="161">
        <f t="shared" si="4"/>
        <v>117149.85</v>
      </c>
      <c r="D35" s="161">
        <f t="shared" si="4"/>
        <v>104336.42</v>
      </c>
      <c r="E35" s="161">
        <f t="shared" si="4"/>
        <v>119950.02</v>
      </c>
      <c r="F35" s="161">
        <f t="shared" si="4"/>
        <v>198938.54</v>
      </c>
      <c r="G35" s="161">
        <f t="shared" si="4"/>
        <v>234890.7</v>
      </c>
      <c r="H35" s="161">
        <f t="shared" si="4"/>
        <v>137935.91</v>
      </c>
      <c r="I35" s="161">
        <f t="shared" si="4"/>
        <v>167986.5</v>
      </c>
      <c r="J35" s="161">
        <f t="shared" si="4"/>
        <v>117417.68</v>
      </c>
      <c r="K35" s="161">
        <f t="shared" si="4"/>
        <v>130211.08</v>
      </c>
      <c r="L35" s="161">
        <f t="shared" si="4"/>
        <v>152881.01999999999</v>
      </c>
      <c r="M35" s="161">
        <f t="shared" si="4"/>
        <v>141084.10999999999</v>
      </c>
      <c r="N35" s="161">
        <f t="shared" si="1"/>
        <v>1725425.6</v>
      </c>
      <c r="O35" s="161">
        <f>SUM(O36:O38)</f>
        <v>1788800</v>
      </c>
    </row>
    <row r="36" spans="1:15" ht="12.75" customHeight="1">
      <c r="A36" s="45" t="s">
        <v>359</v>
      </c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52">
        <f t="shared" si="1"/>
        <v>0</v>
      </c>
      <c r="O36" s="172"/>
    </row>
    <row r="37" spans="1:15" ht="12.75" customHeight="1">
      <c r="A37" s="45" t="s">
        <v>360</v>
      </c>
      <c r="B37" s="172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52">
        <f t="shared" si="1"/>
        <v>0</v>
      </c>
      <c r="O37" s="172"/>
    </row>
    <row r="38" spans="1:15" ht="12.75" customHeight="1">
      <c r="A38" s="45" t="s">
        <v>361</v>
      </c>
      <c r="B38" s="172">
        <v>102643.77</v>
      </c>
      <c r="C38" s="172">
        <v>117149.85</v>
      </c>
      <c r="D38" s="172">
        <v>104336.42</v>
      </c>
      <c r="E38" s="172">
        <v>119950.02</v>
      </c>
      <c r="F38" s="172">
        <v>198938.54</v>
      </c>
      <c r="G38" s="172">
        <v>234890.7</v>
      </c>
      <c r="H38" s="172">
        <v>137935.91</v>
      </c>
      <c r="I38" s="172">
        <v>167986.5</v>
      </c>
      <c r="J38" s="172">
        <v>117417.68</v>
      </c>
      <c r="K38" s="172">
        <v>130211.08</v>
      </c>
      <c r="L38" s="172">
        <v>152881.01999999999</v>
      </c>
      <c r="M38" s="172">
        <v>141084.10999999999</v>
      </c>
      <c r="N38" s="152">
        <f t="shared" si="1"/>
        <v>1725425.6</v>
      </c>
      <c r="O38" s="172">
        <v>1788800</v>
      </c>
    </row>
    <row r="39" spans="1:15" ht="12.75" customHeight="1">
      <c r="A39" s="174" t="s">
        <v>362</v>
      </c>
      <c r="B39" s="175">
        <f t="shared" ref="B39:M39" si="5">+B13-B35</f>
        <v>1513055.6600000001</v>
      </c>
      <c r="C39" s="175">
        <f t="shared" si="5"/>
        <v>1213740.3700000001</v>
      </c>
      <c r="D39" s="175">
        <f t="shared" si="5"/>
        <v>1052282.95</v>
      </c>
      <c r="E39" s="175">
        <f t="shared" si="5"/>
        <v>1228843.2299999997</v>
      </c>
      <c r="F39" s="175">
        <f t="shared" si="5"/>
        <v>1672239.4899999998</v>
      </c>
      <c r="G39" s="175">
        <f t="shared" si="5"/>
        <v>2338079.81</v>
      </c>
      <c r="H39" s="175">
        <f t="shared" si="5"/>
        <v>932500.5499999997</v>
      </c>
      <c r="I39" s="175">
        <f t="shared" si="5"/>
        <v>2150744.0199999996</v>
      </c>
      <c r="J39" s="175">
        <f t="shared" si="5"/>
        <v>1175229.6499999999</v>
      </c>
      <c r="K39" s="175">
        <f t="shared" si="5"/>
        <v>1366515.97</v>
      </c>
      <c r="L39" s="175">
        <f t="shared" si="5"/>
        <v>1362593.09</v>
      </c>
      <c r="M39" s="175">
        <f t="shared" si="5"/>
        <v>1323182.4299999997</v>
      </c>
      <c r="N39" s="175">
        <f t="shared" si="1"/>
        <v>17329007.219999999</v>
      </c>
      <c r="O39" s="175">
        <f>+O13-O35</f>
        <v>20584512</v>
      </c>
    </row>
    <row r="40" spans="1:15" ht="12.75" customHeight="1">
      <c r="A40" s="799" t="s">
        <v>154</v>
      </c>
      <c r="B40" s="799"/>
      <c r="C40" s="799"/>
      <c r="D40" s="799"/>
      <c r="E40" s="799"/>
      <c r="F40" s="799"/>
      <c r="G40" s="799"/>
      <c r="H40" s="799"/>
      <c r="I40" s="799"/>
      <c r="J40" s="799"/>
      <c r="K40" s="799"/>
      <c r="L40" s="799"/>
      <c r="M40" s="799"/>
      <c r="N40" s="799"/>
      <c r="O40" s="799"/>
    </row>
    <row r="42" spans="1:15" ht="12.75" customHeight="1"/>
  </sheetData>
  <sheetProtection password="F3F6" sheet="1"/>
  <mergeCells count="10">
    <mergeCell ref="A40:O40"/>
    <mergeCell ref="A3:O3"/>
    <mergeCell ref="A4:O4"/>
    <mergeCell ref="A5:O5"/>
    <mergeCell ref="A6:O6"/>
    <mergeCell ref="A7:O7"/>
    <mergeCell ref="A10:A12"/>
    <mergeCell ref="B10:M11"/>
    <mergeCell ref="N10:N12"/>
    <mergeCell ref="O10:O11"/>
  </mergeCells>
  <printOptions horizontalCentered="1" verticalCentered="1"/>
  <pageMargins left="0" right="0" top="0" bottom="0" header="0.51180555555555551" footer="0.51180555555555551"/>
  <pageSetup paperSize="9" firstPageNumber="0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C153"/>
  <sheetViews>
    <sheetView showGridLines="0" topLeftCell="A113" zoomScale="70" zoomScaleNormal="70" workbookViewId="0">
      <selection activeCell="K52" sqref="K52"/>
    </sheetView>
  </sheetViews>
  <sheetFormatPr defaultColWidth="4.1796875" defaultRowHeight="11.25" customHeight="1"/>
  <cols>
    <col min="1" max="1" width="69.54296875" style="133" customWidth="1"/>
    <col min="2" max="5" width="8.26953125" style="133" customWidth="1"/>
    <col min="6" max="6" width="20" style="133" customWidth="1"/>
    <col min="7" max="7" width="20.1796875" style="133" customWidth="1"/>
    <col min="8" max="8" width="20.81640625" style="133" customWidth="1"/>
    <col min="9" max="9" width="22.1796875" style="133" customWidth="1"/>
    <col min="10" max="10" width="18.453125" style="133" customWidth="1"/>
    <col min="11" max="11" width="18.7265625" style="133" customWidth="1"/>
    <col min="12" max="20" width="4.1796875" style="133" customWidth="1"/>
    <col min="21" max="21" width="24" style="133" customWidth="1"/>
    <col min="22" max="29" width="4.1796875" style="133" customWidth="1"/>
    <col min="30" max="30" width="12.26953125" style="133" customWidth="1"/>
    <col min="31" max="156" width="4.1796875" style="133" customWidth="1"/>
    <col min="157" max="157" width="16.1796875" style="133" customWidth="1"/>
    <col min="158" max="158" width="9" style="133" customWidth="1"/>
    <col min="159" max="16384" width="4.1796875" style="133"/>
  </cols>
  <sheetData>
    <row r="1" spans="1:159" ht="11.25" customHeight="1">
      <c r="A1" s="29" t="s">
        <v>363</v>
      </c>
    </row>
    <row r="2" spans="1:159" ht="11.25" customHeight="1">
      <c r="A2" s="29"/>
    </row>
    <row r="3" spans="1:159" ht="12.75" customHeight="1">
      <c r="A3" s="766" t="str">
        <f>+'Informações Iniciais'!A1</f>
        <v>ESTADO DO MARANHÃO - PODER EXECUTIVO</v>
      </c>
      <c r="B3" s="766"/>
      <c r="C3" s="766"/>
      <c r="D3" s="766"/>
      <c r="E3" s="766"/>
      <c r="F3" s="766"/>
    </row>
    <row r="4" spans="1:159" ht="12.75" customHeight="1">
      <c r="A4" s="767" t="s">
        <v>0</v>
      </c>
      <c r="B4" s="767"/>
      <c r="C4" s="767"/>
      <c r="D4" s="767"/>
      <c r="E4" s="767"/>
      <c r="F4" s="767"/>
    </row>
    <row r="5" spans="1:159" ht="12.75" customHeight="1">
      <c r="A5" s="815" t="s">
        <v>364</v>
      </c>
      <c r="B5" s="815"/>
      <c r="C5" s="815"/>
      <c r="D5" s="815"/>
      <c r="E5" s="815"/>
      <c r="F5" s="815"/>
    </row>
    <row r="6" spans="1:159" ht="12.75" customHeight="1">
      <c r="A6" s="767" t="s">
        <v>365</v>
      </c>
      <c r="B6" s="767"/>
      <c r="C6" s="767"/>
      <c r="D6" s="767"/>
      <c r="E6" s="767"/>
      <c r="F6" s="767"/>
    </row>
    <row r="7" spans="1:159" ht="12.75" customHeight="1">
      <c r="A7" s="766" t="str">
        <f>+'Informações Iniciais'!A5</f>
        <v>3º Bimestre de 2017</v>
      </c>
      <c r="B7" s="766"/>
      <c r="C7" s="766"/>
      <c r="D7" s="766"/>
      <c r="E7" s="766"/>
      <c r="F7" s="766"/>
    </row>
    <row r="8" spans="1:159" ht="11.25" customHeight="1">
      <c r="A8" s="135"/>
      <c r="B8" s="135"/>
      <c r="C8" s="135"/>
      <c r="D8" s="135"/>
      <c r="E8" s="135"/>
      <c r="F8" s="135"/>
    </row>
    <row r="9" spans="1:159" ht="12.75" customHeight="1">
      <c r="A9" s="133" t="s">
        <v>366</v>
      </c>
      <c r="E9" s="168"/>
      <c r="J9" s="176"/>
      <c r="K9" s="168" t="s">
        <v>31</v>
      </c>
    </row>
    <row r="10" spans="1:159" ht="12.75" customHeight="1">
      <c r="A10" s="770" t="s">
        <v>367</v>
      </c>
      <c r="B10" s="816" t="s">
        <v>33</v>
      </c>
      <c r="C10" s="816"/>
      <c r="D10" s="816"/>
      <c r="E10" s="816"/>
      <c r="F10" s="817" t="s">
        <v>34</v>
      </c>
      <c r="G10" s="817"/>
      <c r="H10" s="817" t="s">
        <v>35</v>
      </c>
      <c r="I10" s="817"/>
      <c r="J10" s="817"/>
      <c r="K10" s="817"/>
    </row>
    <row r="11" spans="1:159" ht="12.75" customHeight="1">
      <c r="A11" s="770"/>
      <c r="B11" s="816"/>
      <c r="C11" s="816"/>
      <c r="D11" s="816"/>
      <c r="E11" s="816"/>
      <c r="F11" s="817"/>
      <c r="G11" s="817"/>
      <c r="H11" s="809" t="s">
        <v>368</v>
      </c>
      <c r="I11" s="809"/>
      <c r="J11" s="809" t="s">
        <v>368</v>
      </c>
      <c r="K11" s="809"/>
    </row>
    <row r="12" spans="1:159" ht="12.75" customHeight="1">
      <c r="A12" s="770"/>
      <c r="B12" s="816"/>
      <c r="C12" s="816"/>
      <c r="D12" s="816"/>
      <c r="E12" s="816"/>
      <c r="F12" s="817"/>
      <c r="G12" s="817"/>
      <c r="H12" s="818" t="str">
        <f>IF(A7="&lt;SELECIONE O PERÍODO CLICANDO NA SETA AO LADO&gt;","&lt;Exercício&gt;",RIGHT(A7,4))</f>
        <v>2017</v>
      </c>
      <c r="I12" s="818"/>
      <c r="J12" s="819">
        <f>IF(FA12=FALSE,"&lt;Exercício Anterior&gt;",H12-1)</f>
        <v>2016</v>
      </c>
      <c r="K12" s="819"/>
      <c r="FA12" s="178" t="b">
        <f>ISNUMBER(H12*1)</f>
        <v>1</v>
      </c>
      <c r="FB12" s="178">
        <f>H12*1</f>
        <v>2017</v>
      </c>
      <c r="FC12" s="133" t="str">
        <f>H12</f>
        <v>2017</v>
      </c>
    </row>
    <row r="13" spans="1:159" ht="12.75" customHeight="1">
      <c r="A13" s="179" t="s">
        <v>369</v>
      </c>
      <c r="B13" s="820">
        <f>+B14+B23+B33+B37+B38+B39</f>
        <v>0</v>
      </c>
      <c r="C13" s="820"/>
      <c r="D13" s="820"/>
      <c r="E13" s="820"/>
      <c r="F13" s="820">
        <f>+B14+B23+B33+B37+B38+B39</f>
        <v>0</v>
      </c>
      <c r="G13" s="820"/>
      <c r="H13" s="820">
        <f>+D14+D23+D33+D37+D38+D39</f>
        <v>0</v>
      </c>
      <c r="I13" s="820"/>
      <c r="J13" s="820">
        <f>+F14+F23+F33+F37+F38+F39</f>
        <v>0</v>
      </c>
      <c r="K13" s="820"/>
    </row>
    <row r="14" spans="1:159" ht="12.75" customHeight="1">
      <c r="A14" s="180" t="s">
        <v>370</v>
      </c>
      <c r="B14" s="821">
        <f>+B15+B19</f>
        <v>0</v>
      </c>
      <c r="C14" s="821"/>
      <c r="D14" s="821"/>
      <c r="E14" s="821"/>
      <c r="F14" s="821">
        <f>+F15+F19</f>
        <v>0</v>
      </c>
      <c r="G14" s="821"/>
      <c r="H14" s="821">
        <f>+H15+H19</f>
        <v>0</v>
      </c>
      <c r="I14" s="821"/>
      <c r="J14" s="821">
        <f>+J15+J19</f>
        <v>0</v>
      </c>
      <c r="K14" s="821"/>
    </row>
    <row r="15" spans="1:159" ht="12.75" customHeight="1">
      <c r="A15" s="181" t="s">
        <v>371</v>
      </c>
      <c r="B15" s="822">
        <f>SUM(B16:E18)</f>
        <v>0</v>
      </c>
      <c r="C15" s="822"/>
      <c r="D15" s="822"/>
      <c r="E15" s="822"/>
      <c r="F15" s="822">
        <f>SUM(F16:G18)</f>
        <v>0</v>
      </c>
      <c r="G15" s="822"/>
      <c r="H15" s="822">
        <f>SUM(H16:I18)</f>
        <v>0</v>
      </c>
      <c r="I15" s="822"/>
      <c r="J15" s="822">
        <f>SUM(J16:K18)</f>
        <v>0</v>
      </c>
      <c r="K15" s="822"/>
    </row>
    <row r="16" spans="1:159" ht="12.75" customHeight="1">
      <c r="A16" s="137" t="s">
        <v>372</v>
      </c>
      <c r="B16" s="823"/>
      <c r="C16" s="823"/>
      <c r="D16" s="823"/>
      <c r="E16" s="823"/>
      <c r="F16" s="823"/>
      <c r="G16" s="823"/>
      <c r="H16" s="781"/>
      <c r="I16" s="781"/>
      <c r="J16" s="781"/>
      <c r="K16" s="781"/>
    </row>
    <row r="17" spans="1:11" ht="12.75" customHeight="1">
      <c r="A17" s="137" t="s">
        <v>373</v>
      </c>
      <c r="B17" s="823"/>
      <c r="C17" s="823"/>
      <c r="D17" s="823"/>
      <c r="E17" s="823"/>
      <c r="F17" s="823"/>
      <c r="G17" s="823"/>
      <c r="H17" s="781"/>
      <c r="I17" s="781"/>
      <c r="J17" s="781"/>
      <c r="K17" s="781"/>
    </row>
    <row r="18" spans="1:11" ht="12.75" customHeight="1">
      <c r="A18" s="137" t="s">
        <v>374</v>
      </c>
      <c r="B18" s="823"/>
      <c r="C18" s="823"/>
      <c r="D18" s="823"/>
      <c r="E18" s="823"/>
      <c r="F18" s="823"/>
      <c r="G18" s="823"/>
      <c r="H18" s="781"/>
      <c r="I18" s="781"/>
      <c r="J18" s="781"/>
      <c r="K18" s="781"/>
    </row>
    <row r="19" spans="1:11" ht="12.75" customHeight="1">
      <c r="A19" s="181" t="s">
        <v>375</v>
      </c>
      <c r="B19" s="822">
        <f>SUM(B20:E22)</f>
        <v>0</v>
      </c>
      <c r="C19" s="822"/>
      <c r="D19" s="822"/>
      <c r="E19" s="822"/>
      <c r="F19" s="822">
        <f>SUM(F20:G22)</f>
        <v>0</v>
      </c>
      <c r="G19" s="822"/>
      <c r="H19" s="822">
        <f>SUM(H20:I22)</f>
        <v>0</v>
      </c>
      <c r="I19" s="822"/>
      <c r="J19" s="822">
        <f>SUM(J20:K22)</f>
        <v>0</v>
      </c>
      <c r="K19" s="822"/>
    </row>
    <row r="20" spans="1:11" ht="12.75" customHeight="1">
      <c r="A20" s="137" t="s">
        <v>376</v>
      </c>
      <c r="B20" s="823"/>
      <c r="C20" s="823"/>
      <c r="D20" s="823"/>
      <c r="E20" s="823"/>
      <c r="F20" s="823"/>
      <c r="G20" s="823"/>
      <c r="H20" s="781"/>
      <c r="I20" s="781"/>
      <c r="J20" s="781"/>
      <c r="K20" s="781"/>
    </row>
    <row r="21" spans="1:11" ht="12.75" customHeight="1">
      <c r="A21" s="137" t="s">
        <v>377</v>
      </c>
      <c r="B21" s="823"/>
      <c r="C21" s="823"/>
      <c r="D21" s="823"/>
      <c r="E21" s="823"/>
      <c r="F21" s="823"/>
      <c r="G21" s="823"/>
      <c r="H21" s="781"/>
      <c r="I21" s="781"/>
      <c r="J21" s="781"/>
      <c r="K21" s="781"/>
    </row>
    <row r="22" spans="1:11" ht="12.75" customHeight="1">
      <c r="A22" s="137" t="s">
        <v>374</v>
      </c>
      <c r="B22" s="823"/>
      <c r="C22" s="823"/>
      <c r="D22" s="823"/>
      <c r="E22" s="823"/>
      <c r="F22" s="823"/>
      <c r="G22" s="823"/>
      <c r="H22" s="781"/>
      <c r="I22" s="781"/>
      <c r="J22" s="781"/>
      <c r="K22" s="781"/>
    </row>
    <row r="23" spans="1:11" ht="12.75" customHeight="1">
      <c r="A23" s="180" t="s">
        <v>378</v>
      </c>
      <c r="B23" s="821">
        <f>+B24+B28+B32</f>
        <v>0</v>
      </c>
      <c r="C23" s="821"/>
      <c r="D23" s="821"/>
      <c r="E23" s="821"/>
      <c r="F23" s="821">
        <f>+F24+F28+F32</f>
        <v>0</v>
      </c>
      <c r="G23" s="821"/>
      <c r="H23" s="821">
        <f>+H24+H28+H32</f>
        <v>0</v>
      </c>
      <c r="I23" s="821"/>
      <c r="J23" s="821">
        <f>+J24+J28+J32</f>
        <v>0</v>
      </c>
      <c r="K23" s="821"/>
    </row>
    <row r="24" spans="1:11" ht="12.75" customHeight="1">
      <c r="A24" s="181" t="s">
        <v>371</v>
      </c>
      <c r="B24" s="822">
        <f>SUM(B25:E27)</f>
        <v>0</v>
      </c>
      <c r="C24" s="822"/>
      <c r="D24" s="822"/>
      <c r="E24" s="822"/>
      <c r="F24" s="822">
        <f>SUM(F25:G27)</f>
        <v>0</v>
      </c>
      <c r="G24" s="822"/>
      <c r="H24" s="822">
        <f>SUM(H25:I27)</f>
        <v>0</v>
      </c>
      <c r="I24" s="822"/>
      <c r="J24" s="822">
        <f>SUM(J25:K27)</f>
        <v>0</v>
      </c>
      <c r="K24" s="822"/>
    </row>
    <row r="25" spans="1:11" ht="12.75" customHeight="1">
      <c r="A25" s="137" t="s">
        <v>372</v>
      </c>
      <c r="B25" s="823"/>
      <c r="C25" s="823"/>
      <c r="D25" s="823"/>
      <c r="E25" s="823"/>
      <c r="F25" s="823"/>
      <c r="G25" s="823"/>
      <c r="H25" s="781"/>
      <c r="I25" s="781"/>
      <c r="J25" s="781"/>
      <c r="K25" s="781"/>
    </row>
    <row r="26" spans="1:11" ht="12.75" customHeight="1">
      <c r="A26" s="137" t="s">
        <v>373</v>
      </c>
      <c r="B26" s="823"/>
      <c r="C26" s="823"/>
      <c r="D26" s="823"/>
      <c r="E26" s="823"/>
      <c r="F26" s="823"/>
      <c r="G26" s="823"/>
      <c r="H26" s="781"/>
      <c r="I26" s="781"/>
      <c r="J26" s="781"/>
      <c r="K26" s="781"/>
    </row>
    <row r="27" spans="1:11" ht="12.75" customHeight="1">
      <c r="A27" s="137" t="s">
        <v>374</v>
      </c>
      <c r="B27" s="823"/>
      <c r="C27" s="823"/>
      <c r="D27" s="823"/>
      <c r="E27" s="823"/>
      <c r="F27" s="823"/>
      <c r="G27" s="823"/>
      <c r="H27" s="781"/>
      <c r="I27" s="781"/>
      <c r="J27" s="781"/>
      <c r="K27" s="781"/>
    </row>
    <row r="28" spans="1:11" ht="12.75" customHeight="1">
      <c r="A28" s="181" t="s">
        <v>375</v>
      </c>
      <c r="B28" s="822">
        <f>SUM(B29:E31)</f>
        <v>0</v>
      </c>
      <c r="C28" s="822"/>
      <c r="D28" s="822"/>
      <c r="E28" s="822"/>
      <c r="F28" s="822">
        <f>SUM(F29:G31)</f>
        <v>0</v>
      </c>
      <c r="G28" s="822"/>
      <c r="H28" s="822">
        <f>SUM(H29:I31)</f>
        <v>0</v>
      </c>
      <c r="I28" s="822"/>
      <c r="J28" s="822">
        <f>SUM(J29:K31)</f>
        <v>0</v>
      </c>
      <c r="K28" s="822"/>
    </row>
    <row r="29" spans="1:11" ht="12.75" customHeight="1">
      <c r="A29" s="137" t="s">
        <v>376</v>
      </c>
      <c r="B29" s="823"/>
      <c r="C29" s="823"/>
      <c r="D29" s="823"/>
      <c r="E29" s="823"/>
      <c r="F29" s="823"/>
      <c r="G29" s="823"/>
      <c r="H29" s="781"/>
      <c r="I29" s="781"/>
      <c r="J29" s="781"/>
      <c r="K29" s="781"/>
    </row>
    <row r="30" spans="1:11" ht="12.75" customHeight="1">
      <c r="A30" s="137" t="s">
        <v>377</v>
      </c>
      <c r="B30" s="823"/>
      <c r="C30" s="823"/>
      <c r="D30" s="823"/>
      <c r="E30" s="823"/>
      <c r="F30" s="823"/>
      <c r="G30" s="823"/>
      <c r="H30" s="781"/>
      <c r="I30" s="781"/>
      <c r="J30" s="781"/>
      <c r="K30" s="781"/>
    </row>
    <row r="31" spans="1:11" ht="12.75" customHeight="1">
      <c r="A31" s="137" t="s">
        <v>374</v>
      </c>
      <c r="B31" s="823"/>
      <c r="C31" s="823"/>
      <c r="D31" s="823"/>
      <c r="E31" s="823"/>
      <c r="F31" s="823"/>
      <c r="G31" s="823"/>
      <c r="H31" s="781"/>
      <c r="I31" s="781"/>
      <c r="J31" s="781"/>
      <c r="K31" s="781"/>
    </row>
    <row r="32" spans="1:11" ht="12.75" customHeight="1">
      <c r="A32" s="181" t="s">
        <v>379</v>
      </c>
      <c r="B32" s="823"/>
      <c r="C32" s="823"/>
      <c r="D32" s="823"/>
      <c r="E32" s="823"/>
      <c r="F32" s="823"/>
      <c r="G32" s="823"/>
      <c r="H32" s="823"/>
      <c r="I32" s="823"/>
      <c r="J32" s="823"/>
      <c r="K32" s="823"/>
    </row>
    <row r="33" spans="1:11" ht="12.75" customHeight="1">
      <c r="A33" s="180" t="s">
        <v>380</v>
      </c>
      <c r="B33" s="821">
        <f>SUM(B34:E36)</f>
        <v>0</v>
      </c>
      <c r="C33" s="821"/>
      <c r="D33" s="821"/>
      <c r="E33" s="821"/>
      <c r="F33" s="821">
        <f>SUM(F34:G36)</f>
        <v>0</v>
      </c>
      <c r="G33" s="821"/>
      <c r="H33" s="821">
        <f>SUM(H34:I36)</f>
        <v>0</v>
      </c>
      <c r="I33" s="821"/>
      <c r="J33" s="821">
        <f>SUM(J34:K36)</f>
        <v>0</v>
      </c>
      <c r="K33" s="821"/>
    </row>
    <row r="34" spans="1:11" ht="12.75" customHeight="1">
      <c r="A34" s="137" t="s">
        <v>57</v>
      </c>
      <c r="B34" s="823"/>
      <c r="C34" s="823"/>
      <c r="D34" s="823"/>
      <c r="E34" s="823"/>
      <c r="F34" s="823"/>
      <c r="G34" s="823"/>
      <c r="H34" s="781"/>
      <c r="I34" s="781"/>
      <c r="J34" s="781"/>
      <c r="K34" s="781"/>
    </row>
    <row r="35" spans="1:11" ht="12.75" customHeight="1">
      <c r="A35" s="137" t="s">
        <v>58</v>
      </c>
      <c r="B35" s="823"/>
      <c r="C35" s="823"/>
      <c r="D35" s="823"/>
      <c r="E35" s="823"/>
      <c r="F35" s="823"/>
      <c r="G35" s="823"/>
      <c r="H35" s="781"/>
      <c r="I35" s="781"/>
      <c r="J35" s="781"/>
      <c r="K35" s="781"/>
    </row>
    <row r="36" spans="1:11" ht="12.75" customHeight="1">
      <c r="A36" s="137" t="s">
        <v>63</v>
      </c>
      <c r="B36" s="823"/>
      <c r="C36" s="823"/>
      <c r="D36" s="823"/>
      <c r="E36" s="823"/>
      <c r="F36" s="823"/>
      <c r="G36" s="823"/>
      <c r="H36" s="781"/>
      <c r="I36" s="781"/>
      <c r="J36" s="781"/>
      <c r="K36" s="781"/>
    </row>
    <row r="37" spans="1:11" ht="12.75" customHeight="1">
      <c r="A37" s="180" t="s">
        <v>381</v>
      </c>
      <c r="B37" s="823"/>
      <c r="C37" s="823"/>
      <c r="D37" s="823"/>
      <c r="E37" s="823"/>
      <c r="F37" s="823"/>
      <c r="G37" s="823"/>
      <c r="H37" s="823"/>
      <c r="I37" s="823"/>
      <c r="J37" s="823"/>
      <c r="K37" s="823"/>
    </row>
    <row r="38" spans="1:11" ht="12.75" customHeight="1">
      <c r="A38" s="180" t="s">
        <v>382</v>
      </c>
      <c r="B38" s="823"/>
      <c r="C38" s="823"/>
      <c r="D38" s="823"/>
      <c r="E38" s="823"/>
      <c r="F38" s="823"/>
      <c r="G38" s="823"/>
      <c r="H38" s="823"/>
      <c r="I38" s="823"/>
      <c r="J38" s="823"/>
      <c r="K38" s="823"/>
    </row>
    <row r="39" spans="1:11" ht="12.75" customHeight="1">
      <c r="A39" s="180" t="s">
        <v>383</v>
      </c>
      <c r="B39" s="821">
        <f>SUM(B40:E41)</f>
        <v>0</v>
      </c>
      <c r="C39" s="821"/>
      <c r="D39" s="821"/>
      <c r="E39" s="821"/>
      <c r="F39" s="821">
        <f>SUM(F40:G41)</f>
        <v>0</v>
      </c>
      <c r="G39" s="821"/>
      <c r="H39" s="821">
        <f>SUM(H40:I41)</f>
        <v>0</v>
      </c>
      <c r="I39" s="821"/>
      <c r="J39" s="821">
        <f>SUM(J40:K41)</f>
        <v>0</v>
      </c>
      <c r="K39" s="821"/>
    </row>
    <row r="40" spans="1:11" ht="12.75" customHeight="1">
      <c r="A40" s="137" t="s">
        <v>384</v>
      </c>
      <c r="B40" s="823"/>
      <c r="C40" s="823"/>
      <c r="D40" s="823"/>
      <c r="E40" s="823"/>
      <c r="F40" s="823"/>
      <c r="G40" s="823"/>
      <c r="H40" s="781"/>
      <c r="I40" s="781"/>
      <c r="J40" s="781"/>
      <c r="K40" s="781"/>
    </row>
    <row r="41" spans="1:11" ht="12.75" customHeight="1">
      <c r="A41" s="137" t="s">
        <v>385</v>
      </c>
      <c r="B41" s="823"/>
      <c r="C41" s="823"/>
      <c r="D41" s="823"/>
      <c r="E41" s="823"/>
      <c r="F41" s="823"/>
      <c r="G41" s="823"/>
      <c r="H41" s="781"/>
      <c r="I41" s="781"/>
      <c r="J41" s="781"/>
      <c r="K41" s="781"/>
    </row>
    <row r="42" spans="1:11" ht="12.75" customHeight="1">
      <c r="A42" s="182" t="s">
        <v>386</v>
      </c>
      <c r="B42" s="820">
        <f>SUM(B43:E45)</f>
        <v>0</v>
      </c>
      <c r="C42" s="820"/>
      <c r="D42" s="820"/>
      <c r="E42" s="820"/>
      <c r="F42" s="820">
        <f>SUM(F43:G45)</f>
        <v>0</v>
      </c>
      <c r="G42" s="820"/>
      <c r="H42" s="820">
        <f>SUM(H43:I45)</f>
        <v>0</v>
      </c>
      <c r="I42" s="820"/>
      <c r="J42" s="820">
        <f>SUM(J43:K45)</f>
        <v>0</v>
      </c>
      <c r="K42" s="820"/>
    </row>
    <row r="43" spans="1:11" ht="12.75" customHeight="1">
      <c r="A43" s="137" t="s">
        <v>387</v>
      </c>
      <c r="B43" s="823"/>
      <c r="C43" s="823"/>
      <c r="D43" s="823"/>
      <c r="E43" s="823"/>
      <c r="F43" s="823"/>
      <c r="G43" s="823"/>
      <c r="H43" s="781"/>
      <c r="I43" s="781"/>
      <c r="J43" s="781"/>
      <c r="K43" s="781"/>
    </row>
    <row r="44" spans="1:11" ht="12.75" customHeight="1">
      <c r="A44" s="137" t="s">
        <v>388</v>
      </c>
      <c r="B44" s="823"/>
      <c r="C44" s="823"/>
      <c r="D44" s="823"/>
      <c r="E44" s="823"/>
      <c r="F44" s="823"/>
      <c r="G44" s="823"/>
      <c r="H44" s="781"/>
      <c r="I44" s="781"/>
      <c r="J44" s="781"/>
      <c r="K44" s="781"/>
    </row>
    <row r="45" spans="1:11" ht="12.75" customHeight="1">
      <c r="A45" s="137" t="s">
        <v>389</v>
      </c>
      <c r="B45" s="823"/>
      <c r="C45" s="823"/>
      <c r="D45" s="823"/>
      <c r="E45" s="823"/>
      <c r="F45" s="823"/>
      <c r="G45" s="823"/>
      <c r="H45" s="781"/>
      <c r="I45" s="781"/>
      <c r="J45" s="781"/>
      <c r="K45" s="781"/>
    </row>
    <row r="46" spans="1:11" ht="12.75" customHeight="1">
      <c r="A46" s="183" t="s">
        <v>390</v>
      </c>
      <c r="B46" s="824">
        <f>+B42+B13</f>
        <v>0</v>
      </c>
      <c r="C46" s="824"/>
      <c r="D46" s="824"/>
      <c r="E46" s="824"/>
      <c r="F46" s="825">
        <f>+F42+F13</f>
        <v>0</v>
      </c>
      <c r="G46" s="825"/>
      <c r="H46" s="825">
        <f>+H42+H13</f>
        <v>0</v>
      </c>
      <c r="I46" s="825"/>
      <c r="J46" s="825">
        <f>+J42+J13</f>
        <v>0</v>
      </c>
      <c r="K46" s="825"/>
    </row>
    <row r="47" spans="1:11" ht="6" customHeight="1">
      <c r="B47" s="17"/>
      <c r="C47" s="17"/>
      <c r="D47" s="17"/>
      <c r="E47" s="17"/>
      <c r="F47" s="19"/>
    </row>
    <row r="48" spans="1:11" ht="44.25" customHeight="1">
      <c r="A48" s="826" t="s">
        <v>391</v>
      </c>
      <c r="B48" s="817" t="s">
        <v>118</v>
      </c>
      <c r="C48" s="817"/>
      <c r="D48" s="827" t="s">
        <v>119</v>
      </c>
      <c r="E48" s="827"/>
      <c r="F48" s="817" t="s">
        <v>120</v>
      </c>
      <c r="G48" s="817"/>
      <c r="H48" s="817" t="s">
        <v>121</v>
      </c>
      <c r="I48" s="817"/>
      <c r="J48" s="817" t="s">
        <v>162</v>
      </c>
      <c r="K48" s="817"/>
    </row>
    <row r="49" spans="1:11" ht="17.25" customHeight="1">
      <c r="A49" s="826"/>
      <c r="B49" s="817"/>
      <c r="C49" s="817"/>
      <c r="D49" s="827"/>
      <c r="E49" s="827"/>
      <c r="F49" s="184" t="s">
        <v>368</v>
      </c>
      <c r="G49" s="184" t="s">
        <v>368</v>
      </c>
      <c r="H49" s="184" t="s">
        <v>368</v>
      </c>
      <c r="I49" s="184" t="s">
        <v>368</v>
      </c>
      <c r="J49" s="185" t="s">
        <v>392</v>
      </c>
      <c r="K49" s="185" t="s">
        <v>392</v>
      </c>
    </row>
    <row r="50" spans="1:11" ht="25.5" customHeight="1">
      <c r="A50" s="826"/>
      <c r="B50" s="817"/>
      <c r="C50" s="817"/>
      <c r="D50" s="827"/>
      <c r="E50" s="827"/>
      <c r="F50" s="186" t="str">
        <f>+$H$12</f>
        <v>2017</v>
      </c>
      <c r="G50" s="186">
        <f>+$J$12</f>
        <v>2016</v>
      </c>
      <c r="H50" s="186" t="str">
        <f>+$H$12</f>
        <v>2017</v>
      </c>
      <c r="I50" s="186">
        <f>+$J$12</f>
        <v>2016</v>
      </c>
      <c r="J50" s="186" t="str">
        <f>+$H$12</f>
        <v>2017</v>
      </c>
      <c r="K50" s="177">
        <f>+$J$12</f>
        <v>2016</v>
      </c>
    </row>
    <row r="51" spans="1:11" ht="12.75" customHeight="1">
      <c r="A51" s="187" t="s">
        <v>393</v>
      </c>
      <c r="B51" s="828">
        <f>SUM(B52:C53)</f>
        <v>0</v>
      </c>
      <c r="C51" s="828"/>
      <c r="D51" s="828">
        <f>SUM(D52:E53)</f>
        <v>0</v>
      </c>
      <c r="E51" s="828"/>
      <c r="F51" s="188">
        <f t="shared" ref="F51:K51" si="0">SUM(F52:F53)</f>
        <v>0</v>
      </c>
      <c r="G51" s="188">
        <f t="shared" si="0"/>
        <v>0</v>
      </c>
      <c r="H51" s="188">
        <f t="shared" si="0"/>
        <v>0</v>
      </c>
      <c r="I51" s="188">
        <f t="shared" si="0"/>
        <v>0</v>
      </c>
      <c r="J51" s="188">
        <f t="shared" si="0"/>
        <v>0</v>
      </c>
      <c r="K51" s="189">
        <f t="shared" si="0"/>
        <v>0</v>
      </c>
    </row>
    <row r="52" spans="1:11" ht="12.75" customHeight="1">
      <c r="A52" s="190" t="s">
        <v>394</v>
      </c>
      <c r="B52" s="782"/>
      <c r="C52" s="782"/>
      <c r="D52" s="782"/>
      <c r="E52" s="782"/>
      <c r="F52" s="191"/>
      <c r="G52" s="191"/>
      <c r="H52" s="191"/>
      <c r="I52" s="191"/>
      <c r="J52" s="191"/>
      <c r="K52" s="192"/>
    </row>
    <row r="53" spans="1:11" ht="12.75" customHeight="1">
      <c r="A53" s="190" t="s">
        <v>395</v>
      </c>
      <c r="B53" s="782"/>
      <c r="C53" s="782"/>
      <c r="D53" s="782"/>
      <c r="E53" s="782"/>
      <c r="F53" s="191"/>
      <c r="G53" s="191"/>
      <c r="H53" s="191"/>
      <c r="I53" s="191"/>
      <c r="J53" s="191"/>
      <c r="K53" s="192"/>
    </row>
    <row r="54" spans="1:11" ht="12.75" customHeight="1">
      <c r="A54" s="193" t="s">
        <v>396</v>
      </c>
      <c r="B54" s="828">
        <f>+B55+B59+B63</f>
        <v>0</v>
      </c>
      <c r="C54" s="828"/>
      <c r="D54" s="828">
        <f>+D55+D59+D63</f>
        <v>0</v>
      </c>
      <c r="E54" s="828"/>
      <c r="F54" s="194">
        <f t="shared" ref="F54:K54" si="1">+F55+F59+F63</f>
        <v>0</v>
      </c>
      <c r="G54" s="194">
        <f t="shared" si="1"/>
        <v>0</v>
      </c>
      <c r="H54" s="194">
        <f t="shared" si="1"/>
        <v>0</v>
      </c>
      <c r="I54" s="194">
        <f t="shared" si="1"/>
        <v>0</v>
      </c>
      <c r="J54" s="194">
        <f t="shared" si="1"/>
        <v>0</v>
      </c>
      <c r="K54" s="189">
        <f t="shared" si="1"/>
        <v>0</v>
      </c>
    </row>
    <row r="55" spans="1:11" ht="12.75" customHeight="1">
      <c r="A55" s="195" t="s">
        <v>397</v>
      </c>
      <c r="B55" s="829">
        <f>SUM(B56:C58)</f>
        <v>0</v>
      </c>
      <c r="C55" s="829"/>
      <c r="D55" s="829">
        <f>SUM(D56:E58)</f>
        <v>0</v>
      </c>
      <c r="E55" s="829"/>
      <c r="F55" s="196">
        <f t="shared" ref="F55:K55" si="2">SUM(F56:F58)</f>
        <v>0</v>
      </c>
      <c r="G55" s="196">
        <f t="shared" si="2"/>
        <v>0</v>
      </c>
      <c r="H55" s="196">
        <f t="shared" si="2"/>
        <v>0</v>
      </c>
      <c r="I55" s="196">
        <f t="shared" si="2"/>
        <v>0</v>
      </c>
      <c r="J55" s="196">
        <f t="shared" si="2"/>
        <v>0</v>
      </c>
      <c r="K55" s="197">
        <f t="shared" si="2"/>
        <v>0</v>
      </c>
    </row>
    <row r="56" spans="1:11" ht="12.75" customHeight="1">
      <c r="A56" s="190" t="s">
        <v>398</v>
      </c>
      <c r="B56" s="782"/>
      <c r="C56" s="782"/>
      <c r="D56" s="782"/>
      <c r="E56" s="782"/>
      <c r="F56" s="198"/>
      <c r="G56" s="198"/>
      <c r="H56" s="198"/>
      <c r="I56" s="198"/>
      <c r="J56" s="198"/>
      <c r="K56" s="192"/>
    </row>
    <row r="57" spans="1:11" ht="12.75" customHeight="1">
      <c r="A57" s="190" t="s">
        <v>399</v>
      </c>
      <c r="B57" s="782"/>
      <c r="C57" s="782"/>
      <c r="D57" s="782"/>
      <c r="E57" s="782"/>
      <c r="F57" s="198"/>
      <c r="G57" s="198"/>
      <c r="H57" s="198"/>
      <c r="I57" s="198"/>
      <c r="J57" s="198"/>
      <c r="K57" s="192"/>
    </row>
    <row r="58" spans="1:11" ht="12.75" customHeight="1">
      <c r="A58" s="190" t="s">
        <v>400</v>
      </c>
      <c r="B58" s="782"/>
      <c r="C58" s="782"/>
      <c r="D58" s="782"/>
      <c r="E58" s="782"/>
      <c r="F58" s="198"/>
      <c r="G58" s="198"/>
      <c r="H58" s="198"/>
      <c r="I58" s="198"/>
      <c r="J58" s="198"/>
      <c r="K58" s="192"/>
    </row>
    <row r="59" spans="1:11" ht="12.75" customHeight="1">
      <c r="A59" s="195" t="s">
        <v>401</v>
      </c>
      <c r="B59" s="829">
        <f>SUM(B60:C62)</f>
        <v>0</v>
      </c>
      <c r="C59" s="829"/>
      <c r="D59" s="829">
        <f>SUM(D60:E62)</f>
        <v>0</v>
      </c>
      <c r="E59" s="829"/>
      <c r="F59" s="196">
        <f t="shared" ref="F59:K59" si="3">SUM(F60:F62)</f>
        <v>0</v>
      </c>
      <c r="G59" s="196">
        <f t="shared" si="3"/>
        <v>0</v>
      </c>
      <c r="H59" s="196">
        <f t="shared" si="3"/>
        <v>0</v>
      </c>
      <c r="I59" s="196">
        <f t="shared" si="3"/>
        <v>0</v>
      </c>
      <c r="J59" s="196">
        <f t="shared" si="3"/>
        <v>0</v>
      </c>
      <c r="K59" s="197">
        <f t="shared" si="3"/>
        <v>0</v>
      </c>
    </row>
    <row r="60" spans="1:11" ht="12.75" customHeight="1">
      <c r="A60" s="190" t="s">
        <v>402</v>
      </c>
      <c r="B60" s="782"/>
      <c r="C60" s="782"/>
      <c r="D60" s="782"/>
      <c r="E60" s="782"/>
      <c r="F60" s="198"/>
      <c r="G60" s="198"/>
      <c r="H60" s="198"/>
      <c r="I60" s="198"/>
      <c r="J60" s="198"/>
      <c r="K60" s="192"/>
    </row>
    <row r="61" spans="1:11" ht="12.75" customHeight="1">
      <c r="A61" s="190" t="s">
        <v>399</v>
      </c>
      <c r="B61" s="782"/>
      <c r="C61" s="782"/>
      <c r="D61" s="782"/>
      <c r="E61" s="782"/>
      <c r="F61" s="198"/>
      <c r="G61" s="198"/>
      <c r="H61" s="198"/>
      <c r="I61" s="198"/>
      <c r="J61" s="198"/>
      <c r="K61" s="192"/>
    </row>
    <row r="62" spans="1:11" ht="12.75" customHeight="1">
      <c r="A62" s="190" t="s">
        <v>400</v>
      </c>
      <c r="B62" s="782"/>
      <c r="C62" s="782"/>
      <c r="D62" s="782"/>
      <c r="E62" s="782"/>
      <c r="F62" s="198"/>
      <c r="G62" s="198"/>
      <c r="H62" s="198"/>
      <c r="I62" s="198"/>
      <c r="J62" s="198"/>
      <c r="K62" s="192"/>
    </row>
    <row r="63" spans="1:11" ht="12.75" customHeight="1">
      <c r="A63" s="195" t="s">
        <v>403</v>
      </c>
      <c r="B63" s="829">
        <f>SUM(B64:C65)</f>
        <v>0</v>
      </c>
      <c r="C63" s="829"/>
      <c r="D63" s="829">
        <f>SUM(D64:E65)</f>
        <v>0</v>
      </c>
      <c r="E63" s="829"/>
      <c r="F63" s="196">
        <f t="shared" ref="F63:K63" si="4">SUM(F64:F65)</f>
        <v>0</v>
      </c>
      <c r="G63" s="196">
        <f t="shared" si="4"/>
        <v>0</v>
      </c>
      <c r="H63" s="196">
        <f t="shared" si="4"/>
        <v>0</v>
      </c>
      <c r="I63" s="196">
        <f t="shared" si="4"/>
        <v>0</v>
      </c>
      <c r="J63" s="196">
        <f t="shared" si="4"/>
        <v>0</v>
      </c>
      <c r="K63" s="197">
        <f t="shared" si="4"/>
        <v>0</v>
      </c>
    </row>
    <row r="64" spans="1:11" ht="12.75" customHeight="1">
      <c r="A64" s="190" t="s">
        <v>404</v>
      </c>
      <c r="B64" s="782"/>
      <c r="C64" s="782"/>
      <c r="D64" s="782"/>
      <c r="E64" s="782"/>
      <c r="F64" s="198"/>
      <c r="G64" s="198"/>
      <c r="H64" s="198"/>
      <c r="I64" s="198"/>
      <c r="J64" s="198"/>
      <c r="K64" s="192"/>
    </row>
    <row r="65" spans="1:19" ht="12.75" customHeight="1">
      <c r="A65" s="190" t="s">
        <v>405</v>
      </c>
      <c r="B65" s="782"/>
      <c r="C65" s="782"/>
      <c r="D65" s="782"/>
      <c r="E65" s="782"/>
      <c r="F65" s="198"/>
      <c r="G65" s="198"/>
      <c r="H65" s="198"/>
      <c r="I65" s="198"/>
      <c r="J65" s="198"/>
      <c r="K65" s="192"/>
    </row>
    <row r="66" spans="1:19" ht="12.75" customHeight="1">
      <c r="A66" s="199" t="s">
        <v>406</v>
      </c>
      <c r="B66" s="830">
        <f>+B54+B51</f>
        <v>0</v>
      </c>
      <c r="C66" s="830"/>
      <c r="D66" s="830">
        <f>+D54+D51</f>
        <v>0</v>
      </c>
      <c r="E66" s="830"/>
      <c r="F66" s="200">
        <f t="shared" ref="F66:K66" si="5">+F54+F51</f>
        <v>0</v>
      </c>
      <c r="G66" s="200">
        <f t="shared" si="5"/>
        <v>0</v>
      </c>
      <c r="H66" s="200">
        <f t="shared" si="5"/>
        <v>0</v>
      </c>
      <c r="I66" s="200">
        <f t="shared" si="5"/>
        <v>0</v>
      </c>
      <c r="J66" s="200">
        <f t="shared" si="5"/>
        <v>0</v>
      </c>
      <c r="K66" s="201">
        <f t="shared" si="5"/>
        <v>0</v>
      </c>
    </row>
    <row r="67" spans="1:19" s="138" customFormat="1" ht="6" customHeight="1">
      <c r="A67" s="202"/>
      <c r="B67" s="203"/>
      <c r="C67" s="203"/>
      <c r="D67" s="204"/>
      <c r="E67" s="204"/>
      <c r="F67" s="204"/>
    </row>
    <row r="68" spans="1:19" ht="12.75" customHeight="1">
      <c r="A68" s="205" t="s">
        <v>407</v>
      </c>
      <c r="B68" s="830">
        <f>+B46-B66</f>
        <v>0</v>
      </c>
      <c r="C68" s="830"/>
      <c r="D68" s="831">
        <f>+F46-D66</f>
        <v>0</v>
      </c>
      <c r="E68" s="831"/>
      <c r="F68" s="206">
        <f>+H46-F66</f>
        <v>0</v>
      </c>
      <c r="G68" s="200">
        <f>+J46-G66</f>
        <v>0</v>
      </c>
      <c r="H68" s="200">
        <f>+H46-H66</f>
        <v>0</v>
      </c>
      <c r="I68" s="200">
        <f>+J46-I66</f>
        <v>0</v>
      </c>
      <c r="J68" s="207"/>
      <c r="K68" s="207"/>
      <c r="L68" s="208"/>
      <c r="M68" s="208"/>
      <c r="N68" s="208"/>
      <c r="O68" s="208"/>
      <c r="P68" s="208"/>
      <c r="Q68" s="208"/>
      <c r="R68" s="208"/>
      <c r="S68" s="208"/>
    </row>
    <row r="69" spans="1:19" ht="6" customHeight="1">
      <c r="A69" s="209"/>
      <c r="B69" s="210"/>
      <c r="C69" s="210"/>
      <c r="D69" s="211"/>
      <c r="E69" s="211"/>
      <c r="F69" s="212"/>
      <c r="G69" s="212"/>
      <c r="H69" s="212"/>
      <c r="I69" s="212"/>
      <c r="J69" s="213"/>
      <c r="K69" s="213"/>
      <c r="L69" s="208"/>
      <c r="M69" s="208"/>
      <c r="N69" s="208"/>
      <c r="O69" s="208"/>
      <c r="P69" s="208"/>
      <c r="Q69" s="208"/>
      <c r="R69" s="208"/>
      <c r="S69" s="208"/>
    </row>
    <row r="70" spans="1:19" ht="12.75" customHeight="1">
      <c r="A70" s="205" t="s">
        <v>408</v>
      </c>
      <c r="B70" s="830" t="s">
        <v>409</v>
      </c>
      <c r="C70" s="830"/>
      <c r="D70" s="830"/>
      <c r="E70" s="830"/>
      <c r="F70" s="830"/>
      <c r="G70" s="830"/>
      <c r="H70" s="830"/>
      <c r="I70" s="830"/>
      <c r="J70" s="830"/>
      <c r="K70" s="830"/>
      <c r="L70" s="208"/>
      <c r="M70" s="208"/>
      <c r="N70" s="208"/>
      <c r="O70" s="208"/>
      <c r="P70" s="208"/>
      <c r="Q70" s="208"/>
      <c r="R70" s="208"/>
      <c r="S70" s="208"/>
    </row>
    <row r="71" spans="1:19" ht="12.75" customHeight="1">
      <c r="A71" s="214" t="s">
        <v>410</v>
      </c>
      <c r="B71" s="790"/>
      <c r="C71" s="790"/>
      <c r="D71" s="790"/>
      <c r="E71" s="790"/>
      <c r="F71" s="790"/>
      <c r="G71" s="790"/>
      <c r="H71" s="790"/>
      <c r="I71" s="790"/>
      <c r="J71" s="790"/>
      <c r="K71" s="790"/>
      <c r="L71" s="208"/>
      <c r="M71" s="208"/>
      <c r="N71" s="208"/>
      <c r="O71" s="208"/>
      <c r="P71" s="208"/>
      <c r="Q71" s="208"/>
      <c r="R71" s="208"/>
      <c r="S71" s="208"/>
    </row>
    <row r="72" spans="1:19" ht="6" customHeight="1">
      <c r="A72" s="209"/>
      <c r="B72" s="210"/>
      <c r="C72" s="210"/>
      <c r="D72" s="211"/>
      <c r="E72" s="211"/>
      <c r="F72" s="212"/>
      <c r="G72" s="212"/>
      <c r="H72" s="212"/>
      <c r="I72" s="212"/>
      <c r="J72" s="213"/>
      <c r="K72" s="213"/>
      <c r="L72" s="208"/>
      <c r="M72" s="208"/>
      <c r="N72" s="208"/>
      <c r="O72" s="208"/>
      <c r="P72" s="208"/>
      <c r="Q72" s="208"/>
      <c r="R72" s="208"/>
      <c r="S72" s="208"/>
    </row>
    <row r="73" spans="1:19" ht="12.75" customHeight="1">
      <c r="A73" s="215" t="s">
        <v>411</v>
      </c>
      <c r="B73" s="801" t="s">
        <v>409</v>
      </c>
      <c r="C73" s="801"/>
      <c r="D73" s="801"/>
      <c r="E73" s="801"/>
      <c r="F73" s="801"/>
      <c r="G73" s="801"/>
      <c r="H73" s="801"/>
      <c r="I73" s="801"/>
      <c r="J73" s="801"/>
      <c r="K73" s="801"/>
    </row>
    <row r="74" spans="1:19" ht="12.75" customHeight="1">
      <c r="A74" s="216" t="s">
        <v>410</v>
      </c>
      <c r="B74" s="832"/>
      <c r="C74" s="832"/>
      <c r="D74" s="832"/>
      <c r="E74" s="832"/>
      <c r="F74" s="832"/>
      <c r="G74" s="832"/>
      <c r="H74" s="832"/>
      <c r="I74" s="832"/>
      <c r="J74" s="832"/>
      <c r="K74" s="832"/>
    </row>
    <row r="75" spans="1:19" ht="6" customHeight="1">
      <c r="A75" s="138"/>
      <c r="B75" s="217"/>
      <c r="C75" s="218"/>
      <c r="D75" s="218"/>
      <c r="E75" s="218"/>
      <c r="F75" s="218"/>
    </row>
    <row r="76" spans="1:19" ht="12.75" customHeight="1">
      <c r="A76" s="808" t="s">
        <v>412</v>
      </c>
      <c r="B76" s="805" t="s">
        <v>413</v>
      </c>
      <c r="C76" s="805"/>
      <c r="D76" s="805"/>
      <c r="E76" s="805"/>
      <c r="F76" s="805"/>
      <c r="G76" s="805"/>
      <c r="H76" s="805"/>
      <c r="I76" s="805"/>
      <c r="J76" s="805"/>
      <c r="K76" s="805"/>
    </row>
    <row r="77" spans="1:19" ht="11.25" customHeight="1">
      <c r="A77" s="808"/>
      <c r="B77" s="805"/>
      <c r="C77" s="805"/>
      <c r="D77" s="805"/>
      <c r="E77" s="805"/>
      <c r="F77" s="805"/>
      <c r="G77" s="805"/>
      <c r="H77" s="805"/>
      <c r="I77" s="805"/>
      <c r="J77" s="805"/>
      <c r="K77" s="805"/>
    </row>
    <row r="78" spans="1:19" ht="11.25" customHeight="1">
      <c r="A78" s="808"/>
      <c r="B78" s="805"/>
      <c r="C78" s="805"/>
      <c r="D78" s="805"/>
      <c r="E78" s="805"/>
      <c r="F78" s="805"/>
      <c r="G78" s="805"/>
      <c r="H78" s="805"/>
      <c r="I78" s="805"/>
      <c r="J78" s="805"/>
      <c r="K78" s="805"/>
    </row>
    <row r="79" spans="1:19" ht="12.75" customHeight="1">
      <c r="A79" s="219" t="s">
        <v>414</v>
      </c>
      <c r="B79" s="833"/>
      <c r="C79" s="833"/>
      <c r="D79" s="833"/>
      <c r="E79" s="833"/>
      <c r="F79" s="833"/>
      <c r="G79" s="833"/>
      <c r="H79" s="833"/>
      <c r="I79" s="833"/>
      <c r="J79" s="833"/>
      <c r="K79" s="833"/>
    </row>
    <row r="80" spans="1:19" ht="12.75" customHeight="1">
      <c r="A80" s="219" t="s">
        <v>415</v>
      </c>
      <c r="B80" s="834"/>
      <c r="C80" s="834"/>
      <c r="D80" s="834"/>
      <c r="E80" s="834"/>
      <c r="F80" s="834"/>
      <c r="G80" s="834"/>
      <c r="H80" s="834"/>
      <c r="I80" s="834"/>
      <c r="J80" s="834"/>
      <c r="K80" s="834"/>
    </row>
    <row r="81" spans="1:11" ht="12.75" customHeight="1">
      <c r="A81" s="219" t="s">
        <v>416</v>
      </c>
      <c r="B81" s="834"/>
      <c r="C81" s="834"/>
      <c r="D81" s="834"/>
      <c r="E81" s="834"/>
      <c r="F81" s="834"/>
      <c r="G81" s="834"/>
      <c r="H81" s="834"/>
      <c r="I81" s="834"/>
      <c r="J81" s="834"/>
      <c r="K81" s="834"/>
    </row>
    <row r="82" spans="1:11" ht="12.75" customHeight="1">
      <c r="A82" s="220" t="s">
        <v>417</v>
      </c>
      <c r="B82" s="835"/>
      <c r="C82" s="835"/>
      <c r="D82" s="835"/>
      <c r="E82" s="835"/>
      <c r="F82" s="835"/>
      <c r="G82" s="835"/>
      <c r="H82" s="835"/>
      <c r="I82" s="835"/>
      <c r="J82" s="835"/>
      <c r="K82" s="835"/>
    </row>
    <row r="83" spans="1:11" ht="6" customHeight="1">
      <c r="A83" s="221"/>
      <c r="B83" s="221"/>
      <c r="C83" s="221"/>
      <c r="D83" s="221"/>
      <c r="E83" s="221"/>
      <c r="F83" s="221"/>
      <c r="G83" s="138"/>
    </row>
    <row r="84" spans="1:11" ht="12.75" customHeight="1">
      <c r="A84" s="836" t="s">
        <v>418</v>
      </c>
      <c r="B84" s="837" t="s">
        <v>419</v>
      </c>
      <c r="C84" s="837"/>
      <c r="D84" s="837"/>
      <c r="E84" s="837"/>
      <c r="F84" s="837"/>
      <c r="G84" s="837"/>
      <c r="H84" s="837"/>
      <c r="I84" s="837"/>
      <c r="J84" s="837"/>
      <c r="K84" s="837"/>
    </row>
    <row r="85" spans="1:11" ht="12.75" customHeight="1">
      <c r="A85" s="836"/>
      <c r="B85" s="817" t="str">
        <f>+F50</f>
        <v>2017</v>
      </c>
      <c r="C85" s="817"/>
      <c r="D85" s="817"/>
      <c r="E85" s="817"/>
      <c r="F85" s="817"/>
      <c r="G85" s="817"/>
      <c r="H85" s="817">
        <f>+G50</f>
        <v>2016</v>
      </c>
      <c r="I85" s="817"/>
      <c r="J85" s="817"/>
      <c r="K85" s="817"/>
    </row>
    <row r="86" spans="1:11" ht="12.75" customHeight="1">
      <c r="A86" s="222" t="s">
        <v>420</v>
      </c>
      <c r="B86" s="838"/>
      <c r="C86" s="838"/>
      <c r="D86" s="838"/>
      <c r="E86" s="838"/>
      <c r="F86" s="838"/>
      <c r="G86" s="838"/>
      <c r="H86" s="839"/>
      <c r="I86" s="839"/>
      <c r="J86" s="839"/>
      <c r="K86" s="839"/>
    </row>
    <row r="87" spans="1:11" ht="12.75" customHeight="1">
      <c r="A87" s="223" t="s">
        <v>421</v>
      </c>
      <c r="B87" s="823"/>
      <c r="C87" s="823"/>
      <c r="D87" s="823"/>
      <c r="E87" s="823"/>
      <c r="F87" s="823"/>
      <c r="G87" s="823"/>
      <c r="H87" s="840"/>
      <c r="I87" s="840"/>
      <c r="J87" s="840"/>
      <c r="K87" s="840"/>
    </row>
    <row r="88" spans="1:11" ht="12.75" customHeight="1">
      <c r="A88" s="224" t="s">
        <v>422</v>
      </c>
      <c r="B88" s="841"/>
      <c r="C88" s="841"/>
      <c r="D88" s="841"/>
      <c r="E88" s="841"/>
      <c r="F88" s="841"/>
      <c r="G88" s="841"/>
      <c r="H88" s="842"/>
      <c r="I88" s="842"/>
      <c r="J88" s="842"/>
      <c r="K88" s="842"/>
    </row>
    <row r="89" spans="1:11" s="138" customFormat="1" ht="6" customHeight="1">
      <c r="A89" s="225"/>
      <c r="B89" s="226"/>
      <c r="C89" s="226"/>
      <c r="D89" s="25"/>
      <c r="E89" s="25"/>
      <c r="F89" s="25"/>
    </row>
    <row r="90" spans="1:11" ht="15.75" customHeight="1">
      <c r="A90" s="843" t="s">
        <v>423</v>
      </c>
      <c r="B90" s="843"/>
      <c r="C90" s="843"/>
      <c r="D90" s="843"/>
      <c r="E90" s="843"/>
      <c r="F90" s="843"/>
      <c r="G90" s="843"/>
      <c r="H90" s="843"/>
      <c r="I90" s="843"/>
      <c r="J90" s="843"/>
      <c r="K90" s="843"/>
    </row>
    <row r="91" spans="1:11" ht="12.75" customHeight="1">
      <c r="A91" s="844" t="s">
        <v>424</v>
      </c>
      <c r="B91" s="845" t="s">
        <v>33</v>
      </c>
      <c r="C91" s="845"/>
      <c r="D91" s="845"/>
      <c r="E91" s="845"/>
      <c r="F91" s="819" t="s">
        <v>34</v>
      </c>
      <c r="G91" s="819"/>
      <c r="H91" s="819" t="s">
        <v>35</v>
      </c>
      <c r="I91" s="819"/>
      <c r="J91" s="819"/>
      <c r="K91" s="819"/>
    </row>
    <row r="92" spans="1:11" ht="12.75" customHeight="1">
      <c r="A92" s="844"/>
      <c r="B92" s="845"/>
      <c r="C92" s="845"/>
      <c r="D92" s="845"/>
      <c r="E92" s="845"/>
      <c r="F92" s="819"/>
      <c r="G92" s="819"/>
      <c r="H92" s="809" t="s">
        <v>368</v>
      </c>
      <c r="I92" s="809"/>
      <c r="J92" s="809" t="s">
        <v>368</v>
      </c>
      <c r="K92" s="809"/>
    </row>
    <row r="93" spans="1:11" ht="12.75" customHeight="1">
      <c r="A93" s="844"/>
      <c r="B93" s="845"/>
      <c r="C93" s="845"/>
      <c r="D93" s="845"/>
      <c r="E93" s="845"/>
      <c r="F93" s="819"/>
      <c r="G93" s="819"/>
      <c r="H93" s="819" t="str">
        <f>+F50</f>
        <v>2017</v>
      </c>
      <c r="I93" s="819"/>
      <c r="J93" s="846">
        <f>+G50</f>
        <v>2016</v>
      </c>
      <c r="K93" s="846"/>
    </row>
    <row r="94" spans="1:11" ht="12.75" customHeight="1">
      <c r="A94" s="25" t="s">
        <v>425</v>
      </c>
      <c r="B94" s="847">
        <f>+B95+B104+B114+B118+B119</f>
        <v>0</v>
      </c>
      <c r="C94" s="847"/>
      <c r="D94" s="847"/>
      <c r="E94" s="847"/>
      <c r="F94" s="847">
        <f>+F95+F104+F114+F118+F119</f>
        <v>0</v>
      </c>
      <c r="G94" s="847"/>
      <c r="H94" s="847">
        <f>+H95+H104+H114+H118+H119</f>
        <v>0</v>
      </c>
      <c r="I94" s="847"/>
      <c r="J94" s="847">
        <f>+J95+J104+J114+J118+J119</f>
        <v>0</v>
      </c>
      <c r="K94" s="847"/>
    </row>
    <row r="95" spans="1:11" ht="12.75" customHeight="1">
      <c r="A95" s="180" t="s">
        <v>426</v>
      </c>
      <c r="B95" s="821">
        <f>+B96+B100</f>
        <v>0</v>
      </c>
      <c r="C95" s="821"/>
      <c r="D95" s="821"/>
      <c r="E95" s="821"/>
      <c r="F95" s="821">
        <f>+F96+F100</f>
        <v>0</v>
      </c>
      <c r="G95" s="821"/>
      <c r="H95" s="821">
        <f>+H96+H100</f>
        <v>0</v>
      </c>
      <c r="I95" s="821"/>
      <c r="J95" s="821">
        <f>+J96+J100</f>
        <v>0</v>
      </c>
      <c r="K95" s="821"/>
    </row>
    <row r="96" spans="1:11" ht="12.75" customHeight="1">
      <c r="A96" s="181" t="s">
        <v>427</v>
      </c>
      <c r="B96" s="822">
        <f>SUM(B97:E99)</f>
        <v>0</v>
      </c>
      <c r="C96" s="822"/>
      <c r="D96" s="822"/>
      <c r="E96" s="822"/>
      <c r="F96" s="822">
        <f>SUM(F97:G99)</f>
        <v>0</v>
      </c>
      <c r="G96" s="822"/>
      <c r="H96" s="822">
        <f>SUM(H97:I99)</f>
        <v>0</v>
      </c>
      <c r="I96" s="822"/>
      <c r="J96" s="822">
        <f>SUM(J97:K99)</f>
        <v>0</v>
      </c>
      <c r="K96" s="822"/>
    </row>
    <row r="97" spans="1:11" ht="12.75" customHeight="1">
      <c r="A97" s="137" t="s">
        <v>428</v>
      </c>
      <c r="B97" s="823"/>
      <c r="C97" s="823"/>
      <c r="D97" s="823"/>
      <c r="E97" s="823"/>
      <c r="F97" s="823"/>
      <c r="G97" s="823"/>
      <c r="H97" s="781"/>
      <c r="I97" s="781"/>
      <c r="J97" s="781"/>
      <c r="K97" s="781"/>
    </row>
    <row r="98" spans="1:11" ht="12.75" customHeight="1">
      <c r="A98" s="137" t="s">
        <v>429</v>
      </c>
      <c r="B98" s="823"/>
      <c r="C98" s="823"/>
      <c r="D98" s="823"/>
      <c r="E98" s="823"/>
      <c r="F98" s="823"/>
      <c r="G98" s="823"/>
      <c r="H98" s="781"/>
      <c r="I98" s="781"/>
      <c r="J98" s="781"/>
      <c r="K98" s="781"/>
    </row>
    <row r="99" spans="1:11" ht="12.75" customHeight="1">
      <c r="A99" s="137" t="s">
        <v>430</v>
      </c>
      <c r="B99" s="823"/>
      <c r="C99" s="823"/>
      <c r="D99" s="823"/>
      <c r="E99" s="823"/>
      <c r="F99" s="823"/>
      <c r="G99" s="823"/>
      <c r="H99" s="781"/>
      <c r="I99" s="781"/>
      <c r="J99" s="781"/>
      <c r="K99" s="781"/>
    </row>
    <row r="100" spans="1:11" ht="12.75" customHeight="1">
      <c r="A100" s="181" t="s">
        <v>431</v>
      </c>
      <c r="B100" s="822">
        <f>SUM(B101:E103)</f>
        <v>0</v>
      </c>
      <c r="C100" s="822"/>
      <c r="D100" s="822"/>
      <c r="E100" s="822"/>
      <c r="F100" s="822">
        <f>SUM(F101:G103)</f>
        <v>0</v>
      </c>
      <c r="G100" s="822"/>
      <c r="H100" s="822">
        <f>SUM(H101:I103)</f>
        <v>0</v>
      </c>
      <c r="I100" s="822"/>
      <c r="J100" s="822">
        <f>SUM(J101:K103)</f>
        <v>0</v>
      </c>
      <c r="K100" s="822"/>
    </row>
    <row r="101" spans="1:11" ht="12.75" customHeight="1">
      <c r="A101" s="137" t="s">
        <v>428</v>
      </c>
      <c r="B101" s="823"/>
      <c r="C101" s="823"/>
      <c r="D101" s="823"/>
      <c r="E101" s="823"/>
      <c r="F101" s="823"/>
      <c r="G101" s="823"/>
      <c r="H101" s="781"/>
      <c r="I101" s="781"/>
      <c r="J101" s="781"/>
      <c r="K101" s="781"/>
    </row>
    <row r="102" spans="1:11" ht="12.75" customHeight="1">
      <c r="A102" s="137" t="s">
        <v>429</v>
      </c>
      <c r="B102" s="823"/>
      <c r="C102" s="823"/>
      <c r="D102" s="823"/>
      <c r="E102" s="823"/>
      <c r="F102" s="823"/>
      <c r="G102" s="823"/>
      <c r="H102" s="781"/>
      <c r="I102" s="781"/>
      <c r="J102" s="781"/>
      <c r="K102" s="781"/>
    </row>
    <row r="103" spans="1:11" ht="12.75" customHeight="1">
      <c r="A103" s="137" t="s">
        <v>430</v>
      </c>
      <c r="B103" s="823"/>
      <c r="C103" s="823"/>
      <c r="D103" s="823"/>
      <c r="E103" s="823"/>
      <c r="F103" s="823"/>
      <c r="G103" s="823"/>
      <c r="H103" s="781"/>
      <c r="I103" s="781"/>
      <c r="J103" s="781"/>
      <c r="K103" s="781"/>
    </row>
    <row r="104" spans="1:11" ht="12.75" customHeight="1">
      <c r="A104" s="180" t="s">
        <v>432</v>
      </c>
      <c r="B104" s="821">
        <f>+B105+B109+B113</f>
        <v>0</v>
      </c>
      <c r="C104" s="821"/>
      <c r="D104" s="821"/>
      <c r="E104" s="821"/>
      <c r="F104" s="821">
        <f>+F105+F109+F113</f>
        <v>0</v>
      </c>
      <c r="G104" s="821"/>
      <c r="H104" s="821">
        <f>+H105+H109+H113</f>
        <v>0</v>
      </c>
      <c r="I104" s="821"/>
      <c r="J104" s="821">
        <f>+J105+J109+J113</f>
        <v>0</v>
      </c>
      <c r="K104" s="821"/>
    </row>
    <row r="105" spans="1:11" ht="12.75" customHeight="1">
      <c r="A105" s="181" t="s">
        <v>427</v>
      </c>
      <c r="B105" s="822">
        <f>SUM(B106:E108)</f>
        <v>0</v>
      </c>
      <c r="C105" s="822"/>
      <c r="D105" s="822"/>
      <c r="E105" s="822"/>
      <c r="F105" s="822">
        <f>SUM(F106:G108)</f>
        <v>0</v>
      </c>
      <c r="G105" s="822"/>
      <c r="H105" s="822">
        <f>SUM(H106:I108)</f>
        <v>0</v>
      </c>
      <c r="I105" s="822"/>
      <c r="J105" s="822">
        <f>SUM(J106:K108)</f>
        <v>0</v>
      </c>
      <c r="K105" s="822"/>
    </row>
    <row r="106" spans="1:11" ht="12.75" customHeight="1">
      <c r="A106" s="137" t="s">
        <v>428</v>
      </c>
      <c r="B106" s="823"/>
      <c r="C106" s="823"/>
      <c r="D106" s="823"/>
      <c r="E106" s="823"/>
      <c r="F106" s="823"/>
      <c r="G106" s="823"/>
      <c r="H106" s="781"/>
      <c r="I106" s="781"/>
      <c r="J106" s="781"/>
      <c r="K106" s="781"/>
    </row>
    <row r="107" spans="1:11" ht="12.75" customHeight="1">
      <c r="A107" s="137" t="s">
        <v>429</v>
      </c>
      <c r="B107" s="823"/>
      <c r="C107" s="823"/>
      <c r="D107" s="823"/>
      <c r="E107" s="823"/>
      <c r="F107" s="823"/>
      <c r="G107" s="823"/>
      <c r="H107" s="781"/>
      <c r="I107" s="781"/>
      <c r="J107" s="781"/>
      <c r="K107" s="781"/>
    </row>
    <row r="108" spans="1:11" ht="12.75" customHeight="1">
      <c r="A108" s="137" t="s">
        <v>430</v>
      </c>
      <c r="B108" s="823"/>
      <c r="C108" s="823"/>
      <c r="D108" s="823"/>
      <c r="E108" s="823"/>
      <c r="F108" s="823"/>
      <c r="G108" s="823"/>
      <c r="H108" s="781"/>
      <c r="I108" s="781"/>
      <c r="J108" s="781"/>
      <c r="K108" s="781"/>
    </row>
    <row r="109" spans="1:11" ht="12.75" customHeight="1">
      <c r="A109" s="181" t="s">
        <v>431</v>
      </c>
      <c r="B109" s="822">
        <f>SUM(B110:E112)</f>
        <v>0</v>
      </c>
      <c r="C109" s="822"/>
      <c r="D109" s="822"/>
      <c r="E109" s="822"/>
      <c r="F109" s="822">
        <f>SUM(F110:G112)</f>
        <v>0</v>
      </c>
      <c r="G109" s="822"/>
      <c r="H109" s="822">
        <f>SUM(H110:I112)</f>
        <v>0</v>
      </c>
      <c r="I109" s="822"/>
      <c r="J109" s="822">
        <f>SUM(J110:K112)</f>
        <v>0</v>
      </c>
      <c r="K109" s="822"/>
    </row>
    <row r="110" spans="1:11" ht="12.75" customHeight="1">
      <c r="A110" s="137" t="s">
        <v>428</v>
      </c>
      <c r="B110" s="823"/>
      <c r="C110" s="823"/>
      <c r="D110" s="823"/>
      <c r="E110" s="823"/>
      <c r="F110" s="823"/>
      <c r="G110" s="823"/>
      <c r="H110" s="781"/>
      <c r="I110" s="781"/>
      <c r="J110" s="781"/>
      <c r="K110" s="781"/>
    </row>
    <row r="111" spans="1:11" ht="12.75" customHeight="1">
      <c r="A111" s="137" t="s">
        <v>429</v>
      </c>
      <c r="B111" s="823"/>
      <c r="C111" s="823"/>
      <c r="D111" s="823"/>
      <c r="E111" s="823"/>
      <c r="F111" s="823"/>
      <c r="G111" s="823"/>
      <c r="H111" s="781"/>
      <c r="I111" s="781"/>
      <c r="J111" s="781"/>
      <c r="K111" s="781"/>
    </row>
    <row r="112" spans="1:11" ht="12.75" customHeight="1">
      <c r="A112" s="137" t="s">
        <v>430</v>
      </c>
      <c r="B112" s="823">
        <v>0</v>
      </c>
      <c r="C112" s="823"/>
      <c r="D112" s="823"/>
      <c r="E112" s="823"/>
      <c r="F112" s="823">
        <v>0</v>
      </c>
      <c r="G112" s="823"/>
      <c r="H112" s="781">
        <v>0</v>
      </c>
      <c r="I112" s="781"/>
      <c r="J112" s="781">
        <v>0</v>
      </c>
      <c r="K112" s="781"/>
    </row>
    <row r="113" spans="1:11" ht="12.75" customHeight="1">
      <c r="A113" s="181" t="s">
        <v>433</v>
      </c>
      <c r="B113" s="848">
        <v>0</v>
      </c>
      <c r="C113" s="848"/>
      <c r="D113" s="848"/>
      <c r="E113" s="848"/>
      <c r="F113" s="848">
        <v>0</v>
      </c>
      <c r="G113" s="848"/>
      <c r="H113" s="848">
        <v>0</v>
      </c>
      <c r="I113" s="848"/>
      <c r="J113" s="848">
        <v>0</v>
      </c>
      <c r="K113" s="848"/>
    </row>
    <row r="114" spans="1:11" ht="12.75" customHeight="1">
      <c r="A114" s="180" t="s">
        <v>344</v>
      </c>
      <c r="B114" s="821">
        <f>SUM(B115:E117)</f>
        <v>0</v>
      </c>
      <c r="C114" s="821"/>
      <c r="D114" s="821"/>
      <c r="E114" s="821"/>
      <c r="F114" s="821">
        <f>SUM(F115:G117)</f>
        <v>0</v>
      </c>
      <c r="G114" s="821"/>
      <c r="H114" s="821">
        <f>SUM(H115:I117)</f>
        <v>0</v>
      </c>
      <c r="I114" s="821"/>
      <c r="J114" s="821">
        <f>SUM(J115:K117)</f>
        <v>0</v>
      </c>
      <c r="K114" s="821"/>
    </row>
    <row r="115" spans="1:11" ht="12.75" customHeight="1">
      <c r="A115" s="137" t="s">
        <v>434</v>
      </c>
      <c r="B115" s="823"/>
      <c r="C115" s="823"/>
      <c r="D115" s="823"/>
      <c r="E115" s="823"/>
      <c r="F115" s="823"/>
      <c r="G115" s="823"/>
      <c r="H115" s="781"/>
      <c r="I115" s="781"/>
      <c r="J115" s="781"/>
      <c r="K115" s="781"/>
    </row>
    <row r="116" spans="1:11" ht="12.75" customHeight="1">
      <c r="A116" s="137" t="s">
        <v>435</v>
      </c>
      <c r="B116" s="823"/>
      <c r="C116" s="823"/>
      <c r="D116" s="823"/>
      <c r="E116" s="823"/>
      <c r="F116" s="823"/>
      <c r="G116" s="823"/>
      <c r="H116" s="781"/>
      <c r="I116" s="781"/>
      <c r="J116" s="781"/>
      <c r="K116" s="781"/>
    </row>
    <row r="117" spans="1:11" ht="12.75" customHeight="1">
      <c r="A117" s="137" t="s">
        <v>436</v>
      </c>
      <c r="B117" s="823"/>
      <c r="C117" s="823"/>
      <c r="D117" s="823"/>
      <c r="E117" s="823"/>
      <c r="F117" s="823"/>
      <c r="G117" s="823"/>
      <c r="H117" s="781"/>
      <c r="I117" s="781"/>
      <c r="J117" s="781"/>
      <c r="K117" s="781"/>
    </row>
    <row r="118" spans="1:11" ht="12.75" customHeight="1">
      <c r="A118" s="180" t="s">
        <v>347</v>
      </c>
      <c r="B118" s="823"/>
      <c r="C118" s="823"/>
      <c r="D118" s="823"/>
      <c r="E118" s="823"/>
      <c r="F118" s="823"/>
      <c r="G118" s="823"/>
      <c r="H118" s="823"/>
      <c r="I118" s="823"/>
      <c r="J118" s="823"/>
      <c r="K118" s="823"/>
    </row>
    <row r="119" spans="1:11" ht="12.75" customHeight="1">
      <c r="A119" s="180" t="s">
        <v>357</v>
      </c>
      <c r="B119" s="821">
        <f>SUM(B120:E121)</f>
        <v>0</v>
      </c>
      <c r="C119" s="821"/>
      <c r="D119" s="821"/>
      <c r="E119" s="821"/>
      <c r="F119" s="821">
        <f>SUM(F120:G121)</f>
        <v>0</v>
      </c>
      <c r="G119" s="821"/>
      <c r="H119" s="821">
        <f>SUM(H120:I121)</f>
        <v>0</v>
      </c>
      <c r="I119" s="821"/>
      <c r="J119" s="821">
        <f>SUM(J120:K121)</f>
        <v>0</v>
      </c>
      <c r="K119" s="821"/>
    </row>
    <row r="120" spans="1:11" ht="12.75" customHeight="1">
      <c r="A120" s="137" t="s">
        <v>437</v>
      </c>
      <c r="B120" s="823"/>
      <c r="C120" s="823"/>
      <c r="D120" s="823"/>
      <c r="E120" s="823"/>
      <c r="F120" s="823"/>
      <c r="G120" s="823"/>
      <c r="H120" s="781"/>
      <c r="I120" s="781"/>
      <c r="J120" s="781"/>
      <c r="K120" s="781"/>
    </row>
    <row r="121" spans="1:11" ht="12.75" customHeight="1">
      <c r="A121" s="137" t="s">
        <v>438</v>
      </c>
      <c r="B121" s="823"/>
      <c r="C121" s="823"/>
      <c r="D121" s="823"/>
      <c r="E121" s="823"/>
      <c r="F121" s="823"/>
      <c r="G121" s="823"/>
      <c r="H121" s="781"/>
      <c r="I121" s="781"/>
      <c r="J121" s="781"/>
      <c r="K121" s="781"/>
    </row>
    <row r="122" spans="1:11" ht="12.75" customHeight="1">
      <c r="A122" s="137" t="s">
        <v>439</v>
      </c>
      <c r="B122" s="847">
        <f>SUM(B123:E125)</f>
        <v>0</v>
      </c>
      <c r="C122" s="847"/>
      <c r="D122" s="847"/>
      <c r="E122" s="847"/>
      <c r="F122" s="847">
        <f>SUM(F123:G125)</f>
        <v>0</v>
      </c>
      <c r="G122" s="847"/>
      <c r="H122" s="847">
        <f>SUM(H123:I125)</f>
        <v>0</v>
      </c>
      <c r="I122" s="847"/>
      <c r="J122" s="847">
        <f>SUM(J123:K125)</f>
        <v>0</v>
      </c>
      <c r="K122" s="847"/>
    </row>
    <row r="123" spans="1:11" ht="12.75" customHeight="1">
      <c r="A123" s="137" t="s">
        <v>440</v>
      </c>
      <c r="B123" s="823"/>
      <c r="C123" s="823"/>
      <c r="D123" s="823"/>
      <c r="E123" s="823"/>
      <c r="F123" s="823"/>
      <c r="G123" s="823"/>
      <c r="H123" s="781"/>
      <c r="I123" s="781"/>
      <c r="J123" s="781"/>
      <c r="K123" s="781"/>
    </row>
    <row r="124" spans="1:11" ht="12.75" customHeight="1">
      <c r="A124" s="137" t="s">
        <v>441</v>
      </c>
      <c r="B124" s="823"/>
      <c r="C124" s="823"/>
      <c r="D124" s="823"/>
      <c r="E124" s="823"/>
      <c r="F124" s="823"/>
      <c r="G124" s="823"/>
      <c r="H124" s="781"/>
      <c r="I124" s="781"/>
      <c r="J124" s="781"/>
      <c r="K124" s="781"/>
    </row>
    <row r="125" spans="1:11" ht="12.75" customHeight="1">
      <c r="A125" s="137" t="s">
        <v>442</v>
      </c>
      <c r="B125" s="823"/>
      <c r="C125" s="823"/>
      <c r="D125" s="823"/>
      <c r="E125" s="823"/>
      <c r="F125" s="823"/>
      <c r="G125" s="823"/>
      <c r="H125" s="781"/>
      <c r="I125" s="781"/>
      <c r="J125" s="781"/>
      <c r="K125" s="781"/>
    </row>
    <row r="126" spans="1:11" ht="25.5" customHeight="1">
      <c r="A126" s="229" t="s">
        <v>443</v>
      </c>
      <c r="B126" s="849">
        <f>+B94+B122</f>
        <v>0</v>
      </c>
      <c r="C126" s="849"/>
      <c r="D126" s="849"/>
      <c r="E126" s="849"/>
      <c r="F126" s="849">
        <f>+F94+F122</f>
        <v>0</v>
      </c>
      <c r="G126" s="849"/>
      <c r="H126" s="849">
        <f>+H94+H122</f>
        <v>0</v>
      </c>
      <c r="I126" s="849"/>
      <c r="J126" s="849">
        <f>+J94+J122</f>
        <v>0</v>
      </c>
      <c r="K126" s="849"/>
    </row>
    <row r="127" spans="1:11" ht="6" customHeight="1">
      <c r="A127" s="25"/>
      <c r="B127" s="19"/>
      <c r="C127" s="19"/>
      <c r="D127" s="230"/>
      <c r="E127" s="230"/>
      <c r="F127" s="230"/>
    </row>
    <row r="128" spans="1:11" ht="24.75" customHeight="1">
      <c r="A128" s="850" t="s">
        <v>391</v>
      </c>
      <c r="B128" s="817" t="s">
        <v>118</v>
      </c>
      <c r="C128" s="817"/>
      <c r="D128" s="851" t="s">
        <v>119</v>
      </c>
      <c r="E128" s="851"/>
      <c r="F128" s="817" t="s">
        <v>120</v>
      </c>
      <c r="G128" s="817"/>
      <c r="H128" s="817" t="s">
        <v>121</v>
      </c>
      <c r="I128" s="817"/>
      <c r="J128" s="817" t="s">
        <v>162</v>
      </c>
      <c r="K128" s="817"/>
    </row>
    <row r="129" spans="1:11" ht="12.75" customHeight="1">
      <c r="A129" s="850"/>
      <c r="B129" s="817"/>
      <c r="C129" s="817"/>
      <c r="D129" s="851"/>
      <c r="E129" s="851"/>
      <c r="F129" s="184" t="s">
        <v>368</v>
      </c>
      <c r="G129" s="184" t="s">
        <v>368</v>
      </c>
      <c r="H129" s="184" t="s">
        <v>368</v>
      </c>
      <c r="I129" s="184" t="s">
        <v>368</v>
      </c>
      <c r="J129" s="185" t="s">
        <v>392</v>
      </c>
      <c r="K129" s="185" t="s">
        <v>392</v>
      </c>
    </row>
    <row r="130" spans="1:11" ht="25.5" customHeight="1">
      <c r="A130" s="850"/>
      <c r="B130" s="817"/>
      <c r="C130" s="817"/>
      <c r="D130" s="851"/>
      <c r="E130" s="851"/>
      <c r="F130" s="186" t="str">
        <f>+H$12</f>
        <v>2017</v>
      </c>
      <c r="G130" s="186">
        <f>+J$12</f>
        <v>2016</v>
      </c>
      <c r="H130" s="186" t="str">
        <f>+F130</f>
        <v>2017</v>
      </c>
      <c r="I130" s="186">
        <f>G130</f>
        <v>2016</v>
      </c>
      <c r="J130" s="177" t="str">
        <f>+F130</f>
        <v>2017</v>
      </c>
      <c r="K130" s="177">
        <f>I130</f>
        <v>2016</v>
      </c>
    </row>
    <row r="131" spans="1:11" ht="12.75" customHeight="1">
      <c r="A131" s="231" t="s">
        <v>444</v>
      </c>
      <c r="B131" s="852">
        <f>SUM(B132:C133)</f>
        <v>0</v>
      </c>
      <c r="C131" s="852"/>
      <c r="D131" s="852">
        <f>SUM(D132:E133)</f>
        <v>0</v>
      </c>
      <c r="E131" s="852"/>
      <c r="F131" s="232">
        <f t="shared" ref="F131:K131" si="6">SUM(F132:F133)</f>
        <v>0</v>
      </c>
      <c r="G131" s="232">
        <f t="shared" si="6"/>
        <v>0</v>
      </c>
      <c r="H131" s="232">
        <f t="shared" si="6"/>
        <v>0</v>
      </c>
      <c r="I131" s="232">
        <f t="shared" si="6"/>
        <v>0</v>
      </c>
      <c r="J131" s="232">
        <f t="shared" si="6"/>
        <v>0</v>
      </c>
      <c r="K131" s="233">
        <f t="shared" si="6"/>
        <v>0</v>
      </c>
    </row>
    <row r="132" spans="1:11" ht="12.75" customHeight="1">
      <c r="A132" s="234" t="s">
        <v>445</v>
      </c>
      <c r="B132" s="781"/>
      <c r="C132" s="781"/>
      <c r="D132" s="781"/>
      <c r="E132" s="781"/>
      <c r="F132" s="198"/>
      <c r="G132" s="87"/>
      <c r="H132" s="87"/>
      <c r="I132" s="87"/>
      <c r="J132" s="87"/>
      <c r="K132" s="235"/>
    </row>
    <row r="133" spans="1:11" ht="12.75" customHeight="1">
      <c r="A133" s="234" t="s">
        <v>446</v>
      </c>
      <c r="B133" s="781"/>
      <c r="C133" s="781"/>
      <c r="D133" s="781"/>
      <c r="E133" s="781"/>
      <c r="F133" s="198"/>
      <c r="G133" s="87"/>
      <c r="H133" s="87"/>
      <c r="I133" s="87"/>
      <c r="J133" s="87"/>
      <c r="K133" s="235"/>
    </row>
    <row r="134" spans="1:11" ht="12.75" customHeight="1">
      <c r="A134" s="234" t="s">
        <v>447</v>
      </c>
      <c r="B134" s="853">
        <f>+B135+B139+B143</f>
        <v>0</v>
      </c>
      <c r="C134" s="853"/>
      <c r="D134" s="853">
        <f>+D135+D139+D143</f>
        <v>0</v>
      </c>
      <c r="E134" s="853"/>
      <c r="F134" s="232">
        <f t="shared" ref="F134:K134" si="7">+F135+F139+F143</f>
        <v>0</v>
      </c>
      <c r="G134" s="232">
        <f t="shared" si="7"/>
        <v>0</v>
      </c>
      <c r="H134" s="232">
        <f t="shared" si="7"/>
        <v>0</v>
      </c>
      <c r="I134" s="232">
        <f t="shared" si="7"/>
        <v>0</v>
      </c>
      <c r="J134" s="232">
        <f t="shared" si="7"/>
        <v>0</v>
      </c>
      <c r="K134" s="237">
        <f t="shared" si="7"/>
        <v>0</v>
      </c>
    </row>
    <row r="135" spans="1:11" ht="12.75" customHeight="1">
      <c r="A135" s="234" t="s">
        <v>448</v>
      </c>
      <c r="B135" s="853">
        <f>+B136+B137+B138</f>
        <v>0</v>
      </c>
      <c r="C135" s="853"/>
      <c r="D135" s="853">
        <f>+D136+D137+D138</f>
        <v>0</v>
      </c>
      <c r="E135" s="853"/>
      <c r="F135" s="232">
        <f t="shared" ref="F135:K135" si="8">SUM(F136:F138)</f>
        <v>0</v>
      </c>
      <c r="G135" s="232">
        <f t="shared" si="8"/>
        <v>0</v>
      </c>
      <c r="H135" s="232">
        <f t="shared" si="8"/>
        <v>0</v>
      </c>
      <c r="I135" s="232">
        <f t="shared" si="8"/>
        <v>0</v>
      </c>
      <c r="J135" s="232">
        <f t="shared" si="8"/>
        <v>0</v>
      </c>
      <c r="K135" s="237">
        <f t="shared" si="8"/>
        <v>0</v>
      </c>
    </row>
    <row r="136" spans="1:11" ht="12.75" customHeight="1">
      <c r="A136" s="234" t="s">
        <v>449</v>
      </c>
      <c r="B136" s="781"/>
      <c r="C136" s="781"/>
      <c r="D136" s="781"/>
      <c r="E136" s="781"/>
      <c r="F136" s="198"/>
      <c r="G136" s="198"/>
      <c r="H136" s="198"/>
      <c r="I136" s="198"/>
      <c r="J136" s="198"/>
      <c r="K136" s="192"/>
    </row>
    <row r="137" spans="1:11" ht="12.75" customHeight="1">
      <c r="A137" s="234" t="s">
        <v>450</v>
      </c>
      <c r="B137" s="781"/>
      <c r="C137" s="781"/>
      <c r="D137" s="781"/>
      <c r="E137" s="781"/>
      <c r="F137" s="198"/>
      <c r="G137" s="198"/>
      <c r="H137" s="198"/>
      <c r="I137" s="198"/>
      <c r="J137" s="198"/>
      <c r="K137" s="192"/>
    </row>
    <row r="138" spans="1:11" ht="12.75" customHeight="1">
      <c r="A138" s="234" t="s">
        <v>451</v>
      </c>
      <c r="B138" s="781"/>
      <c r="C138" s="781"/>
      <c r="D138" s="781"/>
      <c r="E138" s="781"/>
      <c r="F138" s="198"/>
      <c r="G138" s="198"/>
      <c r="H138" s="198"/>
      <c r="I138" s="198"/>
      <c r="J138" s="198"/>
      <c r="K138" s="192"/>
    </row>
    <row r="139" spans="1:11" ht="12.75" customHeight="1">
      <c r="A139" s="234" t="s">
        <v>452</v>
      </c>
      <c r="B139" s="853">
        <f>+B140+B141+B142</f>
        <v>0</v>
      </c>
      <c r="C139" s="853"/>
      <c r="D139" s="853">
        <f>+D140+D141+D142</f>
        <v>0</v>
      </c>
      <c r="E139" s="853"/>
      <c r="F139" s="232">
        <f t="shared" ref="F139:K139" si="9">SUM(F140:F142)</f>
        <v>0</v>
      </c>
      <c r="G139" s="232">
        <f t="shared" si="9"/>
        <v>0</v>
      </c>
      <c r="H139" s="232">
        <f t="shared" si="9"/>
        <v>0</v>
      </c>
      <c r="I139" s="232">
        <f t="shared" si="9"/>
        <v>0</v>
      </c>
      <c r="J139" s="232">
        <f t="shared" si="9"/>
        <v>0</v>
      </c>
      <c r="K139" s="237">
        <f t="shared" si="9"/>
        <v>0</v>
      </c>
    </row>
    <row r="140" spans="1:11" ht="12.75" customHeight="1">
      <c r="A140" s="234" t="s">
        <v>453</v>
      </c>
      <c r="B140" s="781"/>
      <c r="C140" s="781"/>
      <c r="D140" s="781"/>
      <c r="E140" s="781"/>
      <c r="F140" s="198"/>
      <c r="G140" s="198"/>
      <c r="H140" s="198"/>
      <c r="I140" s="198"/>
      <c r="J140" s="198"/>
      <c r="K140" s="192"/>
    </row>
    <row r="141" spans="1:11" ht="12.75" customHeight="1">
      <c r="A141" s="234" t="s">
        <v>450</v>
      </c>
      <c r="B141" s="781"/>
      <c r="C141" s="781"/>
      <c r="D141" s="781"/>
      <c r="E141" s="781"/>
      <c r="F141" s="198"/>
      <c r="G141" s="198"/>
      <c r="H141" s="198"/>
      <c r="I141" s="198"/>
      <c r="J141" s="198"/>
      <c r="K141" s="192"/>
    </row>
    <row r="142" spans="1:11" ht="12.75" customHeight="1">
      <c r="A142" s="234" t="s">
        <v>451</v>
      </c>
      <c r="B142" s="781"/>
      <c r="C142" s="781"/>
      <c r="D142" s="781"/>
      <c r="E142" s="781"/>
      <c r="F142" s="198"/>
      <c r="G142" s="198"/>
      <c r="H142" s="198"/>
      <c r="I142" s="198"/>
      <c r="J142" s="198"/>
      <c r="K142" s="192"/>
    </row>
    <row r="143" spans="1:11" ht="12.75" customHeight="1">
      <c r="A143" s="234" t="s">
        <v>454</v>
      </c>
      <c r="B143" s="853">
        <f>+B144+B145</f>
        <v>0</v>
      </c>
      <c r="C143" s="853"/>
      <c r="D143" s="853">
        <f>+D144+D145</f>
        <v>0</v>
      </c>
      <c r="E143" s="853"/>
      <c r="F143" s="232">
        <f t="shared" ref="F143:K143" si="10">+F144+F145</f>
        <v>0</v>
      </c>
      <c r="G143" s="232">
        <f t="shared" si="10"/>
        <v>0</v>
      </c>
      <c r="H143" s="232">
        <f t="shared" si="10"/>
        <v>0</v>
      </c>
      <c r="I143" s="232">
        <f t="shared" si="10"/>
        <v>0</v>
      </c>
      <c r="J143" s="232">
        <f t="shared" si="10"/>
        <v>0</v>
      </c>
      <c r="K143" s="237">
        <f t="shared" si="10"/>
        <v>0</v>
      </c>
    </row>
    <row r="144" spans="1:11" ht="12.75" customHeight="1">
      <c r="A144" s="234" t="s">
        <v>437</v>
      </c>
      <c r="B144" s="781"/>
      <c r="C144" s="781"/>
      <c r="D144" s="781"/>
      <c r="E144" s="781"/>
      <c r="F144" s="198"/>
      <c r="G144" s="87"/>
      <c r="H144" s="87"/>
      <c r="I144" s="87"/>
      <c r="J144" s="87"/>
      <c r="K144" s="235"/>
    </row>
    <row r="145" spans="1:11" ht="12.75" customHeight="1">
      <c r="A145" s="238" t="s">
        <v>455</v>
      </c>
      <c r="B145" s="802"/>
      <c r="C145" s="802"/>
      <c r="D145" s="802"/>
      <c r="E145" s="802"/>
      <c r="F145" s="239"/>
      <c r="G145" s="240"/>
      <c r="H145" s="240"/>
      <c r="I145" s="240"/>
      <c r="J145" s="240"/>
      <c r="K145" s="241"/>
    </row>
    <row r="146" spans="1:11" ht="12.75" customHeight="1">
      <c r="A146" s="242" t="s">
        <v>456</v>
      </c>
      <c r="B146" s="788">
        <f>B131+B134</f>
        <v>0</v>
      </c>
      <c r="C146" s="788"/>
      <c r="D146" s="788">
        <f>D131+D134</f>
        <v>0</v>
      </c>
      <c r="E146" s="788"/>
      <c r="F146" s="200">
        <f t="shared" ref="F146:K146" si="11">+F131+F134</f>
        <v>0</v>
      </c>
      <c r="G146" s="200">
        <f t="shared" si="11"/>
        <v>0</v>
      </c>
      <c r="H146" s="200">
        <f t="shared" si="11"/>
        <v>0</v>
      </c>
      <c r="I146" s="200">
        <f t="shared" si="11"/>
        <v>0</v>
      </c>
      <c r="J146" s="200">
        <f t="shared" si="11"/>
        <v>0</v>
      </c>
      <c r="K146" s="200">
        <f t="shared" si="11"/>
        <v>0</v>
      </c>
    </row>
    <row r="147" spans="1:11" ht="6" customHeight="1">
      <c r="A147" s="243"/>
      <c r="B147" s="244"/>
      <c r="C147" s="244"/>
      <c r="D147" s="244"/>
      <c r="E147" s="244"/>
      <c r="F147" s="212"/>
      <c r="G147" s="212"/>
      <c r="H147" s="212"/>
      <c r="I147" s="212"/>
      <c r="J147" s="212"/>
      <c r="K147" s="212"/>
    </row>
    <row r="148" spans="1:11" ht="12.75" customHeight="1">
      <c r="A148" s="242" t="s">
        <v>457</v>
      </c>
      <c r="B148" s="788">
        <f>B126-B146</f>
        <v>0</v>
      </c>
      <c r="C148" s="788"/>
      <c r="D148" s="788">
        <f>F126-D146</f>
        <v>0</v>
      </c>
      <c r="E148" s="788"/>
      <c r="F148" s="200">
        <f>H126-F146</f>
        <v>0</v>
      </c>
      <c r="G148" s="200">
        <f>J126-G146</f>
        <v>0</v>
      </c>
      <c r="H148" s="200">
        <f>H126-H146</f>
        <v>0</v>
      </c>
      <c r="I148" s="200">
        <f>J126-I146</f>
        <v>0</v>
      </c>
      <c r="J148" s="245"/>
      <c r="K148" s="245"/>
    </row>
    <row r="149" spans="1:11" ht="6" customHeight="1">
      <c r="A149" s="243"/>
      <c r="B149" s="244"/>
      <c r="C149" s="244"/>
      <c r="D149" s="244"/>
      <c r="E149" s="244"/>
      <c r="F149" s="212"/>
      <c r="G149" s="212"/>
      <c r="H149" s="212"/>
      <c r="I149" s="212"/>
      <c r="J149" s="212"/>
      <c r="K149" s="212"/>
    </row>
    <row r="150" spans="1:11" ht="12.75" customHeight="1">
      <c r="A150" s="242" t="s">
        <v>458</v>
      </c>
      <c r="B150" s="788" t="s">
        <v>413</v>
      </c>
      <c r="C150" s="788"/>
      <c r="D150" s="788"/>
      <c r="E150" s="788"/>
      <c r="F150" s="788"/>
      <c r="G150" s="788"/>
      <c r="H150" s="788"/>
      <c r="I150" s="788"/>
      <c r="J150" s="788"/>
      <c r="K150" s="788"/>
    </row>
    <row r="151" spans="1:11" ht="12.75" customHeight="1">
      <c r="A151" s="243" t="s">
        <v>459</v>
      </c>
      <c r="B151" s="856"/>
      <c r="C151" s="856"/>
      <c r="D151" s="856"/>
      <c r="E151" s="856"/>
      <c r="F151" s="856"/>
      <c r="G151" s="856"/>
      <c r="H151" s="856"/>
      <c r="I151" s="856"/>
      <c r="J151" s="856"/>
      <c r="K151" s="856"/>
    </row>
    <row r="152" spans="1:11" ht="12.75" customHeight="1">
      <c r="A152" s="246" t="s">
        <v>460</v>
      </c>
      <c r="B152" s="854"/>
      <c r="C152" s="854"/>
      <c r="D152" s="854"/>
      <c r="E152" s="854"/>
      <c r="F152" s="854"/>
      <c r="G152" s="854"/>
      <c r="H152" s="854"/>
      <c r="I152" s="854"/>
      <c r="J152" s="854"/>
      <c r="K152" s="854"/>
    </row>
    <row r="153" spans="1:11" ht="19.149999999999999" customHeight="1">
      <c r="A153" s="855" t="s">
        <v>154</v>
      </c>
      <c r="B153" s="855"/>
      <c r="C153" s="855"/>
      <c r="D153" s="855"/>
      <c r="E153" s="855"/>
      <c r="F153" s="855"/>
      <c r="G153" s="855"/>
      <c r="H153" s="855"/>
      <c r="I153" s="855"/>
      <c r="J153" s="855"/>
      <c r="K153" s="855"/>
    </row>
  </sheetData>
  <sheetProtection password="F3F6" sheet="1"/>
  <mergeCells count="394">
    <mergeCell ref="B143:C143"/>
    <mergeCell ref="D143:E143"/>
    <mergeCell ref="B144:C144"/>
    <mergeCell ref="D144:E144"/>
    <mergeCell ref="B145:C145"/>
    <mergeCell ref="D145:E145"/>
    <mergeCell ref="B152:K152"/>
    <mergeCell ref="A153:K153"/>
    <mergeCell ref="B146:C146"/>
    <mergeCell ref="D146:E146"/>
    <mergeCell ref="B148:C148"/>
    <mergeCell ref="D148:E148"/>
    <mergeCell ref="B150:K150"/>
    <mergeCell ref="B151:K151"/>
    <mergeCell ref="B138:C138"/>
    <mergeCell ref="D138:E138"/>
    <mergeCell ref="B139:C139"/>
    <mergeCell ref="D139:E139"/>
    <mergeCell ref="B140:C140"/>
    <mergeCell ref="D140:E140"/>
    <mergeCell ref="B141:C141"/>
    <mergeCell ref="D141:E141"/>
    <mergeCell ref="B142:C142"/>
    <mergeCell ref="D142:E142"/>
    <mergeCell ref="B133:C133"/>
    <mergeCell ref="D133:E133"/>
    <mergeCell ref="B134:C134"/>
    <mergeCell ref="D134:E134"/>
    <mergeCell ref="B135:C135"/>
    <mergeCell ref="D135:E135"/>
    <mergeCell ref="B136:C136"/>
    <mergeCell ref="D136:E136"/>
    <mergeCell ref="B137:C137"/>
    <mergeCell ref="D137:E137"/>
    <mergeCell ref="A128:A130"/>
    <mergeCell ref="B128:C130"/>
    <mergeCell ref="D128:E130"/>
    <mergeCell ref="F128:G128"/>
    <mergeCell ref="H128:I128"/>
    <mergeCell ref="J128:K128"/>
    <mergeCell ref="B131:C131"/>
    <mergeCell ref="D131:E131"/>
    <mergeCell ref="B132:C132"/>
    <mergeCell ref="D132:E132"/>
    <mergeCell ref="B124:E124"/>
    <mergeCell ref="F124:G124"/>
    <mergeCell ref="H124:I124"/>
    <mergeCell ref="J124:K124"/>
    <mergeCell ref="B125:E125"/>
    <mergeCell ref="F125:G125"/>
    <mergeCell ref="H125:I125"/>
    <mergeCell ref="J125:K125"/>
    <mergeCell ref="B126:E126"/>
    <mergeCell ref="F126:G126"/>
    <mergeCell ref="H126:I126"/>
    <mergeCell ref="J126:K126"/>
    <mergeCell ref="B121:E121"/>
    <mergeCell ref="F121:G121"/>
    <mergeCell ref="H121:I121"/>
    <mergeCell ref="J121:K121"/>
    <mergeCell ref="B122:E122"/>
    <mergeCell ref="F122:G122"/>
    <mergeCell ref="H122:I122"/>
    <mergeCell ref="J122:K122"/>
    <mergeCell ref="B123:E123"/>
    <mergeCell ref="F123:G123"/>
    <mergeCell ref="H123:I123"/>
    <mergeCell ref="J123:K123"/>
    <mergeCell ref="B118:E118"/>
    <mergeCell ref="F118:G118"/>
    <mergeCell ref="H118:I118"/>
    <mergeCell ref="J118:K118"/>
    <mergeCell ref="B119:E119"/>
    <mergeCell ref="F119:G119"/>
    <mergeCell ref="H119:I119"/>
    <mergeCell ref="J119:K119"/>
    <mergeCell ref="B120:E120"/>
    <mergeCell ref="F120:G120"/>
    <mergeCell ref="H120:I120"/>
    <mergeCell ref="J120:K120"/>
    <mergeCell ref="B115:E115"/>
    <mergeCell ref="F115:G115"/>
    <mergeCell ref="H115:I115"/>
    <mergeCell ref="J115:K115"/>
    <mergeCell ref="B116:E116"/>
    <mergeCell ref="F116:G116"/>
    <mergeCell ref="H116:I116"/>
    <mergeCell ref="J116:K116"/>
    <mergeCell ref="B117:E117"/>
    <mergeCell ref="F117:G117"/>
    <mergeCell ref="H117:I117"/>
    <mergeCell ref="J117:K117"/>
    <mergeCell ref="B112:E112"/>
    <mergeCell ref="F112:G112"/>
    <mergeCell ref="H112:I112"/>
    <mergeCell ref="J112:K112"/>
    <mergeCell ref="B113:E113"/>
    <mergeCell ref="F113:G113"/>
    <mergeCell ref="H113:I113"/>
    <mergeCell ref="J113:K113"/>
    <mergeCell ref="B114:E114"/>
    <mergeCell ref="F114:G114"/>
    <mergeCell ref="H114:I114"/>
    <mergeCell ref="J114:K114"/>
    <mergeCell ref="B109:E109"/>
    <mergeCell ref="F109:G109"/>
    <mergeCell ref="H109:I109"/>
    <mergeCell ref="J109:K109"/>
    <mergeCell ref="B110:E110"/>
    <mergeCell ref="F110:G110"/>
    <mergeCell ref="H110:I110"/>
    <mergeCell ref="J110:K110"/>
    <mergeCell ref="B111:E111"/>
    <mergeCell ref="F111:G111"/>
    <mergeCell ref="H111:I111"/>
    <mergeCell ref="J111:K111"/>
    <mergeCell ref="B106:E106"/>
    <mergeCell ref="F106:G106"/>
    <mergeCell ref="H106:I106"/>
    <mergeCell ref="J106:K106"/>
    <mergeCell ref="B107:E107"/>
    <mergeCell ref="F107:G107"/>
    <mergeCell ref="H107:I107"/>
    <mergeCell ref="J107:K107"/>
    <mergeCell ref="B108:E108"/>
    <mergeCell ref="F108:G108"/>
    <mergeCell ref="H108:I108"/>
    <mergeCell ref="J108:K108"/>
    <mergeCell ref="B103:E103"/>
    <mergeCell ref="F103:G103"/>
    <mergeCell ref="H103:I103"/>
    <mergeCell ref="J103:K103"/>
    <mergeCell ref="B104:E104"/>
    <mergeCell ref="F104:G104"/>
    <mergeCell ref="H104:I104"/>
    <mergeCell ref="J104:K104"/>
    <mergeCell ref="B105:E105"/>
    <mergeCell ref="F105:G105"/>
    <mergeCell ref="H105:I105"/>
    <mergeCell ref="J105:K105"/>
    <mergeCell ref="B100:E100"/>
    <mergeCell ref="F100:G100"/>
    <mergeCell ref="H100:I100"/>
    <mergeCell ref="J100:K100"/>
    <mergeCell ref="B101:E101"/>
    <mergeCell ref="F101:G101"/>
    <mergeCell ref="H101:I101"/>
    <mergeCell ref="J101:K101"/>
    <mergeCell ref="B102:E102"/>
    <mergeCell ref="F102:G102"/>
    <mergeCell ref="H102:I102"/>
    <mergeCell ref="J102:K102"/>
    <mergeCell ref="B97:E97"/>
    <mergeCell ref="F97:G97"/>
    <mergeCell ref="H97:I97"/>
    <mergeCell ref="J97:K97"/>
    <mergeCell ref="B98:E98"/>
    <mergeCell ref="F98:G98"/>
    <mergeCell ref="H98:I98"/>
    <mergeCell ref="J98:K98"/>
    <mergeCell ref="B99:E99"/>
    <mergeCell ref="F99:G99"/>
    <mergeCell ref="H99:I99"/>
    <mergeCell ref="J99:K99"/>
    <mergeCell ref="B94:E94"/>
    <mergeCell ref="F94:G94"/>
    <mergeCell ref="H94:I94"/>
    <mergeCell ref="J94:K94"/>
    <mergeCell ref="B95:E95"/>
    <mergeCell ref="F95:G95"/>
    <mergeCell ref="H95:I95"/>
    <mergeCell ref="J95:K95"/>
    <mergeCell ref="B96:E96"/>
    <mergeCell ref="F96:G96"/>
    <mergeCell ref="H96:I96"/>
    <mergeCell ref="J96:K96"/>
    <mergeCell ref="B87:G87"/>
    <mergeCell ref="H87:K87"/>
    <mergeCell ref="B88:G88"/>
    <mergeCell ref="H88:K88"/>
    <mergeCell ref="A90:K90"/>
    <mergeCell ref="A91:A93"/>
    <mergeCell ref="B91:E93"/>
    <mergeCell ref="F91:G93"/>
    <mergeCell ref="H91:K91"/>
    <mergeCell ref="H92:I92"/>
    <mergeCell ref="J92:K92"/>
    <mergeCell ref="H93:I93"/>
    <mergeCell ref="J93:K93"/>
    <mergeCell ref="B79:K79"/>
    <mergeCell ref="B80:K80"/>
    <mergeCell ref="B81:K81"/>
    <mergeCell ref="B82:K82"/>
    <mergeCell ref="A84:A85"/>
    <mergeCell ref="B84:K84"/>
    <mergeCell ref="B85:G85"/>
    <mergeCell ref="H85:K85"/>
    <mergeCell ref="B86:G86"/>
    <mergeCell ref="H86:K86"/>
    <mergeCell ref="B66:C66"/>
    <mergeCell ref="D66:E66"/>
    <mergeCell ref="B68:C68"/>
    <mergeCell ref="D68:E68"/>
    <mergeCell ref="B70:K70"/>
    <mergeCell ref="B71:K71"/>
    <mergeCell ref="B73:K73"/>
    <mergeCell ref="B74:K74"/>
    <mergeCell ref="A76:A78"/>
    <mergeCell ref="B76:K78"/>
    <mergeCell ref="B61:C61"/>
    <mergeCell ref="D61:E61"/>
    <mergeCell ref="B62:C62"/>
    <mergeCell ref="D62:E62"/>
    <mergeCell ref="B63:C63"/>
    <mergeCell ref="D63:E63"/>
    <mergeCell ref="B64:C64"/>
    <mergeCell ref="D64:E64"/>
    <mergeCell ref="B65:C65"/>
    <mergeCell ref="D65:E6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46:E46"/>
    <mergeCell ref="F46:G46"/>
    <mergeCell ref="H46:I46"/>
    <mergeCell ref="J46:K46"/>
    <mergeCell ref="A48:A50"/>
    <mergeCell ref="B48:C50"/>
    <mergeCell ref="D48:E50"/>
    <mergeCell ref="F48:G48"/>
    <mergeCell ref="H48:I48"/>
    <mergeCell ref="J48:K48"/>
    <mergeCell ref="B43:E43"/>
    <mergeCell ref="F43:G43"/>
    <mergeCell ref="H43:I43"/>
    <mergeCell ref="J43:K43"/>
    <mergeCell ref="B44:E44"/>
    <mergeCell ref="F44:G44"/>
    <mergeCell ref="H44:I44"/>
    <mergeCell ref="J44:K44"/>
    <mergeCell ref="B45:E45"/>
    <mergeCell ref="F45:G45"/>
    <mergeCell ref="H45:I45"/>
    <mergeCell ref="J45:K45"/>
    <mergeCell ref="B40:E40"/>
    <mergeCell ref="F40:G40"/>
    <mergeCell ref="H40:I40"/>
    <mergeCell ref="J40:K40"/>
    <mergeCell ref="B41:E41"/>
    <mergeCell ref="F41:G41"/>
    <mergeCell ref="H41:I41"/>
    <mergeCell ref="J41:K41"/>
    <mergeCell ref="B42:E42"/>
    <mergeCell ref="F42:G42"/>
    <mergeCell ref="H42:I42"/>
    <mergeCell ref="J42:K42"/>
    <mergeCell ref="B37:E37"/>
    <mergeCell ref="F37:G37"/>
    <mergeCell ref="H37:I37"/>
    <mergeCell ref="J37:K37"/>
    <mergeCell ref="B38:E38"/>
    <mergeCell ref="F38:G38"/>
    <mergeCell ref="H38:I38"/>
    <mergeCell ref="J38:K38"/>
    <mergeCell ref="B39:E39"/>
    <mergeCell ref="F39:G39"/>
    <mergeCell ref="H39:I39"/>
    <mergeCell ref="J39:K39"/>
    <mergeCell ref="B34:E34"/>
    <mergeCell ref="F34:G34"/>
    <mergeCell ref="H34:I34"/>
    <mergeCell ref="J34:K34"/>
    <mergeCell ref="B35:E35"/>
    <mergeCell ref="F35:G35"/>
    <mergeCell ref="H35:I35"/>
    <mergeCell ref="J35:K35"/>
    <mergeCell ref="B36:E36"/>
    <mergeCell ref="F36:G36"/>
    <mergeCell ref="H36:I36"/>
    <mergeCell ref="J36:K36"/>
    <mergeCell ref="B31:E31"/>
    <mergeCell ref="F31:G31"/>
    <mergeCell ref="H31:I31"/>
    <mergeCell ref="J31:K31"/>
    <mergeCell ref="B32:E32"/>
    <mergeCell ref="F32:G32"/>
    <mergeCell ref="H32:I32"/>
    <mergeCell ref="J32:K32"/>
    <mergeCell ref="B33:E33"/>
    <mergeCell ref="F33:G33"/>
    <mergeCell ref="H33:I33"/>
    <mergeCell ref="J33:K33"/>
    <mergeCell ref="B28:E28"/>
    <mergeCell ref="F28:G28"/>
    <mergeCell ref="H28:I28"/>
    <mergeCell ref="J28:K28"/>
    <mergeCell ref="B29:E29"/>
    <mergeCell ref="F29:G29"/>
    <mergeCell ref="H29:I29"/>
    <mergeCell ref="J29:K29"/>
    <mergeCell ref="B30:E30"/>
    <mergeCell ref="F30:G30"/>
    <mergeCell ref="H30:I30"/>
    <mergeCell ref="J30:K30"/>
    <mergeCell ref="B25:E25"/>
    <mergeCell ref="F25:G25"/>
    <mergeCell ref="H25:I25"/>
    <mergeCell ref="J25:K25"/>
    <mergeCell ref="B26:E26"/>
    <mergeCell ref="F26:G26"/>
    <mergeCell ref="H26:I26"/>
    <mergeCell ref="J26:K26"/>
    <mergeCell ref="B27:E27"/>
    <mergeCell ref="F27:G27"/>
    <mergeCell ref="H27:I27"/>
    <mergeCell ref="J27:K27"/>
    <mergeCell ref="B22:E22"/>
    <mergeCell ref="F22:G22"/>
    <mergeCell ref="H22:I22"/>
    <mergeCell ref="J22:K22"/>
    <mergeCell ref="B23:E23"/>
    <mergeCell ref="F23:G23"/>
    <mergeCell ref="H23:I23"/>
    <mergeCell ref="J23:K23"/>
    <mergeCell ref="B24:E24"/>
    <mergeCell ref="F24:G24"/>
    <mergeCell ref="H24:I24"/>
    <mergeCell ref="J24:K24"/>
    <mergeCell ref="B19:E19"/>
    <mergeCell ref="F19:G19"/>
    <mergeCell ref="H19:I19"/>
    <mergeCell ref="J19:K19"/>
    <mergeCell ref="B20:E20"/>
    <mergeCell ref="F20:G20"/>
    <mergeCell ref="H20:I20"/>
    <mergeCell ref="J20:K20"/>
    <mergeCell ref="B21:E21"/>
    <mergeCell ref="F21:G21"/>
    <mergeCell ref="H21:I21"/>
    <mergeCell ref="J21:K21"/>
    <mergeCell ref="B16:E16"/>
    <mergeCell ref="F16:G16"/>
    <mergeCell ref="H16:I16"/>
    <mergeCell ref="J16:K16"/>
    <mergeCell ref="B17:E17"/>
    <mergeCell ref="F17:G17"/>
    <mergeCell ref="H17:I17"/>
    <mergeCell ref="J17:K17"/>
    <mergeCell ref="B18:E18"/>
    <mergeCell ref="F18:G18"/>
    <mergeCell ref="H18:I18"/>
    <mergeCell ref="J18:K18"/>
    <mergeCell ref="B13:E13"/>
    <mergeCell ref="F13:G13"/>
    <mergeCell ref="H13:I13"/>
    <mergeCell ref="J13:K13"/>
    <mergeCell ref="B14:E14"/>
    <mergeCell ref="F14:G14"/>
    <mergeCell ref="H14:I14"/>
    <mergeCell ref="J14:K14"/>
    <mergeCell ref="B15:E15"/>
    <mergeCell ref="F15:G15"/>
    <mergeCell ref="H15:I15"/>
    <mergeCell ref="J15:K15"/>
    <mergeCell ref="A3:F3"/>
    <mergeCell ref="A4:F4"/>
    <mergeCell ref="A5:F5"/>
    <mergeCell ref="A6:F6"/>
    <mergeCell ref="A7:F7"/>
    <mergeCell ref="A10:A12"/>
    <mergeCell ref="B10:E12"/>
    <mergeCell ref="F10:G12"/>
    <mergeCell ref="H10:K10"/>
    <mergeCell ref="H11:I11"/>
    <mergeCell ref="J11:K11"/>
    <mergeCell ref="H12:I12"/>
    <mergeCell ref="J12:K12"/>
  </mergeCells>
  <printOptions horizontalCentered="1"/>
  <pageMargins left="0.2" right="0.2" top="1.179861111111111" bottom="0.39027777777777778" header="0.51180555555555551" footer="0.51180555555555551"/>
  <pageSetup paperSize="9" scale="80" firstPageNumber="0" orientation="landscape" horizontalDpi="300" verticalDpi="300"/>
  <headerFooter alignWithMargins="0"/>
  <rowBreaks count="2" manualBreakCount="2">
    <brk id="47" max="16383" man="1"/>
    <brk id="8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2"/>
  <sheetViews>
    <sheetView showGridLines="0" zoomScale="80" zoomScaleNormal="80" workbookViewId="0">
      <selection activeCell="F13" sqref="F13:G13"/>
    </sheetView>
  </sheetViews>
  <sheetFormatPr defaultColWidth="9.1796875" defaultRowHeight="11.25" customHeight="1"/>
  <cols>
    <col min="1" max="1" width="59.54296875" style="133" customWidth="1"/>
    <col min="2" max="7" width="12.7265625" style="133" customWidth="1"/>
    <col min="8" max="16384" width="9.1796875" style="133"/>
  </cols>
  <sheetData>
    <row r="1" spans="1:7" ht="15.75" customHeight="1">
      <c r="A1" s="134" t="s">
        <v>461</v>
      </c>
      <c r="D1" s="138"/>
      <c r="E1" s="138"/>
    </row>
    <row r="2" spans="1:7" ht="12.75" customHeight="1">
      <c r="D2" s="138"/>
      <c r="E2" s="138"/>
    </row>
    <row r="3" spans="1:7" ht="12.75" customHeight="1">
      <c r="A3" s="769" t="str">
        <f>+'Informações Iniciais'!A1:B1</f>
        <v>ESTADO DO MARANHÃO - PODER EXECUTIVO</v>
      </c>
      <c r="B3" s="769"/>
      <c r="C3" s="769"/>
      <c r="D3" s="769"/>
      <c r="E3" s="769"/>
      <c r="F3" s="769"/>
      <c r="G3" s="769"/>
    </row>
    <row r="4" spans="1:7" ht="12.75" customHeight="1">
      <c r="A4" s="769" t="s">
        <v>0</v>
      </c>
      <c r="B4" s="769"/>
      <c r="C4" s="769"/>
      <c r="D4" s="769"/>
      <c r="E4" s="769"/>
      <c r="F4" s="769"/>
      <c r="G4" s="769"/>
    </row>
    <row r="5" spans="1:7" ht="12.75" customHeight="1">
      <c r="A5" s="768" t="s">
        <v>462</v>
      </c>
      <c r="B5" s="768"/>
      <c r="C5" s="768"/>
      <c r="D5" s="768"/>
      <c r="E5" s="768"/>
      <c r="F5" s="768"/>
      <c r="G5" s="768"/>
    </row>
    <row r="6" spans="1:7" ht="12.75" customHeight="1">
      <c r="A6" s="769" t="s">
        <v>29</v>
      </c>
      <c r="B6" s="769"/>
      <c r="C6" s="769"/>
      <c r="D6" s="769"/>
      <c r="E6" s="769"/>
      <c r="F6" s="769"/>
      <c r="G6" s="769"/>
    </row>
    <row r="7" spans="1:7" ht="12.75" customHeight="1">
      <c r="A7" s="769" t="str">
        <f>+'Informações Iniciais'!A5:B5</f>
        <v>3º Bimestre de 2017</v>
      </c>
      <c r="B7" s="769"/>
      <c r="C7" s="769"/>
      <c r="D7" s="769"/>
      <c r="E7" s="769"/>
      <c r="F7" s="769"/>
      <c r="G7" s="769"/>
    </row>
    <row r="8" spans="1:7" ht="12.75" customHeight="1">
      <c r="A8" s="146"/>
      <c r="B8" s="146"/>
      <c r="C8" s="146"/>
      <c r="D8" s="146"/>
      <c r="E8" s="146"/>
      <c r="F8" s="146"/>
      <c r="G8" s="146"/>
    </row>
    <row r="9" spans="1:7" ht="12.75" customHeight="1">
      <c r="A9" s="133" t="s">
        <v>463</v>
      </c>
      <c r="D9" s="168"/>
      <c r="E9" s="138"/>
      <c r="G9" s="140" t="s">
        <v>31</v>
      </c>
    </row>
    <row r="10" spans="1:7" ht="12.75" customHeight="1">
      <c r="A10" s="247"/>
      <c r="B10" s="248"/>
      <c r="C10" s="249"/>
      <c r="D10" s="857" t="s">
        <v>36</v>
      </c>
      <c r="E10" s="857"/>
      <c r="F10" s="249"/>
      <c r="G10" s="250"/>
    </row>
    <row r="11" spans="1:7" ht="12.75" customHeight="1">
      <c r="A11" s="251" t="s">
        <v>464</v>
      </c>
      <c r="B11" s="858" t="s">
        <v>1038</v>
      </c>
      <c r="C11" s="858"/>
      <c r="D11" s="859" t="s">
        <v>1039</v>
      </c>
      <c r="E11" s="859"/>
      <c r="F11" s="860" t="s">
        <v>1040</v>
      </c>
      <c r="G11" s="860"/>
    </row>
    <row r="12" spans="1:7" ht="12.75" customHeight="1">
      <c r="A12" s="252"/>
      <c r="B12" s="861" t="s">
        <v>40</v>
      </c>
      <c r="C12" s="861"/>
      <c r="D12" s="862" t="s">
        <v>41</v>
      </c>
      <c r="E12" s="862"/>
      <c r="F12" s="863" t="s">
        <v>43</v>
      </c>
      <c r="G12" s="863"/>
    </row>
    <row r="13" spans="1:7" ht="12.75" customHeight="1">
      <c r="A13" s="25" t="s">
        <v>465</v>
      </c>
      <c r="B13" s="781"/>
      <c r="C13" s="781"/>
      <c r="D13" s="781"/>
      <c r="E13" s="781"/>
      <c r="F13" s="781"/>
      <c r="G13" s="781"/>
    </row>
    <row r="14" spans="1:7" ht="12.75" customHeight="1">
      <c r="A14" s="25" t="s">
        <v>358</v>
      </c>
      <c r="B14" s="853">
        <f>+B15+B18</f>
        <v>341479.04999999993</v>
      </c>
      <c r="C14" s="853"/>
      <c r="D14" s="853">
        <f>+D15+D18</f>
        <v>305085.74000000011</v>
      </c>
      <c r="E14" s="853"/>
      <c r="F14" s="853">
        <f>+F15+F18</f>
        <v>53517.579999999958</v>
      </c>
      <c r="G14" s="853"/>
    </row>
    <row r="15" spans="1:7" ht="12.75" customHeight="1">
      <c r="A15" s="253" t="s">
        <v>466</v>
      </c>
      <c r="B15" s="853">
        <f>IF(ABS(B17)&gt;B16,0,B16-ABS(B17))</f>
        <v>341479.04999999993</v>
      </c>
      <c r="C15" s="853"/>
      <c r="D15" s="853">
        <f>IF(ABS(D17)&gt;D16,0,D16-ABS(D17))</f>
        <v>305085.74000000011</v>
      </c>
      <c r="E15" s="853"/>
      <c r="F15" s="853">
        <f>IF(ABS(F17)&gt;F16,0,F16-ABS(F17))</f>
        <v>53517.579999999958</v>
      </c>
      <c r="G15" s="853"/>
    </row>
    <row r="16" spans="1:7" ht="12.75" customHeight="1">
      <c r="A16" s="253" t="s">
        <v>467</v>
      </c>
      <c r="B16" s="781">
        <v>1214009.67</v>
      </c>
      <c r="C16" s="781"/>
      <c r="D16" s="781">
        <v>1174496.3600000001</v>
      </c>
      <c r="E16" s="781"/>
      <c r="F16" s="781">
        <v>922928.2</v>
      </c>
      <c r="G16" s="781"/>
    </row>
    <row r="17" spans="1:9" ht="12.75" customHeight="1">
      <c r="A17" s="253" t="s">
        <v>468</v>
      </c>
      <c r="B17" s="781">
        <v>872530.62</v>
      </c>
      <c r="C17" s="781"/>
      <c r="D17" s="781">
        <v>869410.62</v>
      </c>
      <c r="E17" s="781"/>
      <c r="F17" s="781">
        <v>869410.62</v>
      </c>
      <c r="G17" s="781"/>
    </row>
    <row r="18" spans="1:9" ht="12.75" customHeight="1">
      <c r="A18" s="253" t="s">
        <v>469</v>
      </c>
      <c r="B18" s="781"/>
      <c r="C18" s="781"/>
      <c r="D18" s="781"/>
      <c r="E18" s="781"/>
      <c r="F18" s="781"/>
      <c r="G18" s="781"/>
    </row>
    <row r="19" spans="1:9" ht="12.75" customHeight="1">
      <c r="A19" s="25" t="s">
        <v>470</v>
      </c>
      <c r="B19" s="853">
        <f>IF(ABS(B14)&gt;B13,0,B13-ABS(B14))</f>
        <v>0</v>
      </c>
      <c r="C19" s="853"/>
      <c r="D19" s="853">
        <f>IF(ABS(D14)&gt;D13,0,D13-ABS(D14))</f>
        <v>0</v>
      </c>
      <c r="E19" s="853"/>
      <c r="F19" s="853">
        <f>IF(ABS(F14)&gt;F13,0,F13-ABS(F14))</f>
        <v>0</v>
      </c>
      <c r="G19" s="853"/>
    </row>
    <row r="20" spans="1:9" ht="12.75" customHeight="1">
      <c r="A20" s="25" t="s">
        <v>471</v>
      </c>
      <c r="B20" s="781"/>
      <c r="C20" s="781"/>
      <c r="D20" s="781"/>
      <c r="E20" s="781"/>
      <c r="F20" s="781"/>
      <c r="G20" s="781"/>
    </row>
    <row r="21" spans="1:9" ht="12.75" customHeight="1">
      <c r="A21" s="25" t="s">
        <v>472</v>
      </c>
      <c r="B21" s="781"/>
      <c r="C21" s="781"/>
      <c r="D21" s="781"/>
      <c r="E21" s="781"/>
      <c r="F21" s="781"/>
      <c r="G21" s="781"/>
    </row>
    <row r="22" spans="1:9" ht="12.75" customHeight="1">
      <c r="A22" s="254" t="s">
        <v>473</v>
      </c>
      <c r="B22" s="784">
        <f>B19+B20-B21</f>
        <v>0</v>
      </c>
      <c r="C22" s="784"/>
      <c r="D22" s="784">
        <f>D19+D20-D21</f>
        <v>0</v>
      </c>
      <c r="E22" s="784"/>
      <c r="F22" s="784">
        <f>F19+F20-F21</f>
        <v>0</v>
      </c>
      <c r="G22" s="784"/>
    </row>
    <row r="23" spans="1:9" ht="12.75" customHeight="1">
      <c r="A23" s="137"/>
      <c r="B23" s="869">
        <f>IF(B17&lt;0,SUM(B15:C18),+B15+B18-B17)</f>
        <v>-531051.57000000007</v>
      </c>
      <c r="C23" s="869"/>
      <c r="D23" s="869">
        <f>IF(D17&lt;0,SUM(D15:E18),+D15+D18-D17)</f>
        <v>-564324.87999999989</v>
      </c>
      <c r="E23" s="869"/>
      <c r="F23" s="869">
        <f>IF(F17&lt;0,SUM(F15:G18),+F15+F18-F17)</f>
        <v>-815893.04</v>
      </c>
      <c r="G23" s="869"/>
    </row>
    <row r="24" spans="1:9" ht="12.75" customHeight="1">
      <c r="A24" s="770" t="s">
        <v>474</v>
      </c>
      <c r="B24" s="255"/>
      <c r="C24" s="256"/>
      <c r="D24" s="870" t="s">
        <v>419</v>
      </c>
      <c r="E24" s="870"/>
      <c r="F24" s="256"/>
      <c r="G24" s="257"/>
    </row>
    <row r="25" spans="1:9" ht="12.75" customHeight="1">
      <c r="A25" s="770"/>
      <c r="B25" s="258"/>
      <c r="C25" s="259" t="s">
        <v>37</v>
      </c>
      <c r="D25" s="260"/>
      <c r="E25" s="258"/>
      <c r="F25" s="259" t="s">
        <v>39</v>
      </c>
      <c r="G25" s="260"/>
    </row>
    <row r="26" spans="1:9" ht="12.75" customHeight="1">
      <c r="A26" s="770"/>
      <c r="B26" s="261"/>
      <c r="C26" s="262" t="s">
        <v>475</v>
      </c>
      <c r="D26" s="263"/>
      <c r="E26" s="261"/>
      <c r="F26" s="262" t="s">
        <v>476</v>
      </c>
      <c r="G26" s="263"/>
    </row>
    <row r="27" spans="1:9" ht="12.75" customHeight="1">
      <c r="A27" s="264" t="s">
        <v>410</v>
      </c>
      <c r="B27" s="864">
        <f>F22-D22</f>
        <v>0</v>
      </c>
      <c r="C27" s="864"/>
      <c r="D27" s="864"/>
      <c r="E27" s="864">
        <f>F22-B22</f>
        <v>0</v>
      </c>
      <c r="F27" s="864"/>
      <c r="G27" s="864"/>
    </row>
    <row r="28" spans="1:9" ht="12.75" customHeight="1">
      <c r="A28" s="25"/>
      <c r="B28" s="19"/>
      <c r="C28" s="19"/>
      <c r="D28" s="19"/>
      <c r="E28" s="19"/>
      <c r="F28" s="19"/>
      <c r="G28" s="128"/>
    </row>
    <row r="29" spans="1:9" ht="11.25" customHeight="1">
      <c r="A29" s="865" t="s">
        <v>477</v>
      </c>
      <c r="B29" s="865"/>
      <c r="C29" s="865"/>
      <c r="D29" s="865"/>
      <c r="E29" s="866" t="s">
        <v>478</v>
      </c>
      <c r="F29" s="866"/>
      <c r="G29" s="866"/>
    </row>
    <row r="30" spans="1:9" ht="11.25" customHeight="1">
      <c r="A30" s="865"/>
      <c r="B30" s="865"/>
      <c r="C30" s="865"/>
      <c r="D30" s="865"/>
      <c r="E30" s="866"/>
      <c r="F30" s="866"/>
      <c r="G30" s="866"/>
    </row>
    <row r="31" spans="1:9" ht="12.75" customHeight="1">
      <c r="A31" s="264" t="s">
        <v>479</v>
      </c>
      <c r="B31" s="265"/>
      <c r="C31" s="265"/>
      <c r="D31" s="265"/>
      <c r="E31" s="867"/>
      <c r="F31" s="867"/>
      <c r="G31" s="867"/>
    </row>
    <row r="32" spans="1:9" ht="12.75" customHeight="1">
      <c r="A32" s="868" t="s">
        <v>154</v>
      </c>
      <c r="B32" s="868"/>
      <c r="C32" s="868"/>
      <c r="D32" s="868"/>
      <c r="E32" s="868"/>
      <c r="F32" s="868"/>
      <c r="G32" s="868"/>
      <c r="H32" s="266"/>
      <c r="I32" s="266"/>
    </row>
  </sheetData>
  <sheetProtection password="F3F6" sheet="1" selectLockedCells="1"/>
  <mergeCells count="53">
    <mergeCell ref="A29:D30"/>
    <mergeCell ref="E29:G30"/>
    <mergeCell ref="E31:G31"/>
    <mergeCell ref="A32:G32"/>
    <mergeCell ref="B23:C23"/>
    <mergeCell ref="D23:E23"/>
    <mergeCell ref="F23:G23"/>
    <mergeCell ref="A24:A26"/>
    <mergeCell ref="D24:E24"/>
    <mergeCell ref="B27:D27"/>
    <mergeCell ref="E27:G27"/>
    <mergeCell ref="B21:C21"/>
    <mergeCell ref="D21:E21"/>
    <mergeCell ref="F21:G21"/>
    <mergeCell ref="B22:C22"/>
    <mergeCell ref="D22:E22"/>
    <mergeCell ref="F22:G22"/>
    <mergeCell ref="B19:C19"/>
    <mergeCell ref="D19:E19"/>
    <mergeCell ref="F19:G19"/>
    <mergeCell ref="B20:C20"/>
    <mergeCell ref="D20:E20"/>
    <mergeCell ref="F20:G20"/>
    <mergeCell ref="B17:C17"/>
    <mergeCell ref="D17:E17"/>
    <mergeCell ref="F17:G17"/>
    <mergeCell ref="B18:C18"/>
    <mergeCell ref="D18:E18"/>
    <mergeCell ref="F18:G18"/>
    <mergeCell ref="B15:C15"/>
    <mergeCell ref="D15:E15"/>
    <mergeCell ref="F15:G15"/>
    <mergeCell ref="B16:C16"/>
    <mergeCell ref="D16:E16"/>
    <mergeCell ref="F16:G16"/>
    <mergeCell ref="B13:C13"/>
    <mergeCell ref="D13:E13"/>
    <mergeCell ref="F13:G13"/>
    <mergeCell ref="B14:C14"/>
    <mergeCell ref="D14:E14"/>
    <mergeCell ref="F14:G14"/>
    <mergeCell ref="D10:E10"/>
    <mergeCell ref="B11:C11"/>
    <mergeCell ref="D11:E11"/>
    <mergeCell ref="F11:G11"/>
    <mergeCell ref="B12:C12"/>
    <mergeCell ref="D12:E12"/>
    <mergeCell ref="F12:G12"/>
    <mergeCell ref="A3:G3"/>
    <mergeCell ref="A4:G4"/>
    <mergeCell ref="A5:G5"/>
    <mergeCell ref="A6:G6"/>
    <mergeCell ref="A7:G7"/>
  </mergeCells>
  <printOptions horizontalCentered="1"/>
  <pageMargins left="0.39027777777777778" right="0.2" top="0.59027777777777779" bottom="0.39027777777777778" header="0.51180555555555551" footer="0.51180555555555551"/>
  <pageSetup paperSize="9" firstPageNumber="0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FA73"/>
  <sheetViews>
    <sheetView showGridLines="0" topLeftCell="A41" zoomScale="80" zoomScaleNormal="80" workbookViewId="0">
      <selection activeCell="F53" sqref="F53"/>
    </sheetView>
  </sheetViews>
  <sheetFormatPr defaultColWidth="16.7265625" defaultRowHeight="11.25" customHeight="1"/>
  <cols>
    <col min="1" max="1" width="55" style="267" customWidth="1"/>
    <col min="2" max="2" width="18.1796875" style="267" customWidth="1"/>
    <col min="3" max="3" width="18.1796875" style="268" customWidth="1"/>
    <col min="4" max="6" width="18.1796875" style="267" customWidth="1"/>
    <col min="7" max="8" width="17.81640625" style="267" customWidth="1"/>
    <col min="9" max="254" width="7.81640625" style="267" customWidth="1"/>
    <col min="255" max="255" width="55" style="267" customWidth="1"/>
    <col min="256" max="16384" width="16.7265625" style="267"/>
  </cols>
  <sheetData>
    <row r="1" spans="1:157" ht="11.25" customHeight="1">
      <c r="A1" s="29" t="s">
        <v>480</v>
      </c>
    </row>
    <row r="2" spans="1:157" ht="11.25" customHeight="1">
      <c r="A2" s="178"/>
      <c r="B2" s="178"/>
      <c r="C2" s="253"/>
      <c r="D2" s="178"/>
    </row>
    <row r="3" spans="1:157" ht="13.15" customHeight="1">
      <c r="A3" s="769" t="str">
        <f>+'Informações Iniciais'!A1:B1</f>
        <v>ESTADO DO MARANHÃO - PODER EXECUTIVO</v>
      </c>
      <c r="B3" s="769"/>
      <c r="C3" s="769"/>
      <c r="D3" s="769"/>
    </row>
    <row r="4" spans="1:157" ht="13.15" customHeight="1">
      <c r="A4" s="769" t="s">
        <v>0</v>
      </c>
      <c r="B4" s="769"/>
      <c r="C4" s="769"/>
      <c r="D4" s="769"/>
    </row>
    <row r="5" spans="1:157" ht="13.15" customHeight="1">
      <c r="A5" s="768" t="s">
        <v>481</v>
      </c>
      <c r="B5" s="768"/>
      <c r="C5" s="768"/>
      <c r="D5" s="768"/>
    </row>
    <row r="6" spans="1:157" ht="13.15" customHeight="1">
      <c r="A6" s="769" t="s">
        <v>29</v>
      </c>
      <c r="B6" s="769"/>
      <c r="C6" s="769"/>
      <c r="D6" s="769"/>
    </row>
    <row r="7" spans="1:157" ht="13.15" customHeight="1">
      <c r="A7" s="769" t="str">
        <f>+'Informações Iniciais'!A5:B5</f>
        <v>3º Bimestre de 2017</v>
      </c>
      <c r="B7" s="769"/>
      <c r="C7" s="769"/>
      <c r="D7" s="769"/>
    </row>
    <row r="8" spans="1:157" ht="11.25" customHeight="1">
      <c r="A8" s="137"/>
      <c r="B8" s="137"/>
      <c r="C8" s="137"/>
      <c r="D8" s="137"/>
    </row>
    <row r="9" spans="1:157" ht="11.25" customHeight="1">
      <c r="A9" s="269" t="s">
        <v>482</v>
      </c>
      <c r="B9" s="270"/>
      <c r="C9" s="271"/>
      <c r="D9" s="270"/>
      <c r="E9" s="270"/>
      <c r="F9" s="270"/>
      <c r="G9" s="270"/>
      <c r="H9" s="140" t="s">
        <v>483</v>
      </c>
    </row>
    <row r="10" spans="1:157" ht="11.25" customHeight="1">
      <c r="A10" s="272"/>
      <c r="B10" s="805" t="s">
        <v>34</v>
      </c>
      <c r="C10" s="805"/>
      <c r="D10" s="817" t="s">
        <v>35</v>
      </c>
      <c r="E10" s="817"/>
      <c r="F10" s="817"/>
      <c r="G10" s="817"/>
      <c r="H10" s="817"/>
    </row>
    <row r="11" spans="1:157" ht="11.25" customHeight="1">
      <c r="A11" s="273" t="s">
        <v>484</v>
      </c>
      <c r="B11" s="805"/>
      <c r="C11" s="805"/>
      <c r="D11" s="809" t="s">
        <v>368</v>
      </c>
      <c r="E11" s="809"/>
      <c r="F11" s="871" t="s">
        <v>368</v>
      </c>
      <c r="G11" s="871"/>
      <c r="H11" s="871"/>
      <c r="I11" s="253"/>
    </row>
    <row r="12" spans="1:157" ht="11.25" customHeight="1">
      <c r="A12" s="274"/>
      <c r="B12" s="805"/>
      <c r="C12" s="805"/>
      <c r="D12" s="819" t="str">
        <f>IF(A7="&lt;SELECIONE O PERÍODO CLICANDO NA SETA AO LADO&gt;","&lt;Exercício&gt;",RIGHT(A7,4))</f>
        <v>2017</v>
      </c>
      <c r="E12" s="819"/>
      <c r="F12" s="872">
        <f>IF(FA12=FALSE,"&lt;Exercício Anterior&gt;",D12-1)</f>
        <v>2016</v>
      </c>
      <c r="G12" s="872"/>
      <c r="H12" s="872"/>
      <c r="I12" s="253"/>
      <c r="FA12" s="178" t="b">
        <f>ISNUMBER(D12*1)</f>
        <v>1</v>
      </c>
    </row>
    <row r="13" spans="1:157" ht="11.25" customHeight="1">
      <c r="A13" s="19" t="s">
        <v>485</v>
      </c>
      <c r="B13" s="853">
        <f t="shared" ref="B13:H13" si="0">B14+B20+B23+B26+B32</f>
        <v>20559862</v>
      </c>
      <c r="C13" s="853">
        <f t="shared" si="0"/>
        <v>8254840.4400000004</v>
      </c>
      <c r="D13" s="853">
        <f t="shared" si="0"/>
        <v>8254840.4400000004</v>
      </c>
      <c r="E13" s="853">
        <f t="shared" si="0"/>
        <v>8364956.0200000005</v>
      </c>
      <c r="F13" s="873">
        <f t="shared" si="0"/>
        <v>8364956.0200000005</v>
      </c>
      <c r="G13" s="873">
        <f t="shared" si="0"/>
        <v>0</v>
      </c>
      <c r="H13" s="873">
        <f t="shared" si="0"/>
        <v>0</v>
      </c>
      <c r="I13" s="236"/>
    </row>
    <row r="14" spans="1:157" ht="11.25" customHeight="1">
      <c r="A14" s="19" t="s">
        <v>486</v>
      </c>
      <c r="B14" s="874">
        <f t="shared" ref="B14:H14" si="1">SUM(B15:C19)</f>
        <v>739600</v>
      </c>
      <c r="C14" s="874">
        <f t="shared" si="1"/>
        <v>370955.51</v>
      </c>
      <c r="D14" s="874">
        <f t="shared" si="1"/>
        <v>370955.51</v>
      </c>
      <c r="E14" s="874">
        <f t="shared" si="1"/>
        <v>344227.13</v>
      </c>
      <c r="F14" s="874">
        <f t="shared" si="1"/>
        <v>344227.13</v>
      </c>
      <c r="G14" s="874">
        <f t="shared" si="1"/>
        <v>0</v>
      </c>
      <c r="H14" s="874">
        <f t="shared" si="1"/>
        <v>0</v>
      </c>
      <c r="I14" s="138"/>
    </row>
    <row r="15" spans="1:157" ht="11.25" customHeight="1">
      <c r="A15" s="275" t="s">
        <v>338</v>
      </c>
      <c r="B15" s="875">
        <v>5000</v>
      </c>
      <c r="C15" s="875"/>
      <c r="D15" s="876">
        <v>5914.7</v>
      </c>
      <c r="E15" s="876"/>
      <c r="F15" s="876">
        <v>450</v>
      </c>
      <c r="G15" s="876"/>
      <c r="H15" s="876"/>
      <c r="I15" s="138"/>
    </row>
    <row r="16" spans="1:157" ht="11.25" customHeight="1">
      <c r="A16" s="275" t="s">
        <v>339</v>
      </c>
      <c r="B16" s="875">
        <v>440000</v>
      </c>
      <c r="C16" s="875"/>
      <c r="D16" s="876">
        <v>189892.74</v>
      </c>
      <c r="E16" s="876"/>
      <c r="F16" s="876">
        <v>201517.77</v>
      </c>
      <c r="G16" s="876"/>
      <c r="H16" s="876"/>
      <c r="I16" s="138"/>
    </row>
    <row r="17" spans="1:157" ht="11.25" customHeight="1">
      <c r="A17" s="275" t="s">
        <v>340</v>
      </c>
      <c r="B17" s="875">
        <v>30000</v>
      </c>
      <c r="C17" s="875"/>
      <c r="D17" s="876">
        <v>33551.910000000003</v>
      </c>
      <c r="E17" s="876"/>
      <c r="F17" s="876">
        <v>2460</v>
      </c>
      <c r="G17" s="876"/>
      <c r="H17" s="876"/>
      <c r="I17" s="138"/>
    </row>
    <row r="18" spans="1:157" ht="11.25" customHeight="1">
      <c r="A18" s="275" t="s">
        <v>341</v>
      </c>
      <c r="B18" s="875">
        <v>252000</v>
      </c>
      <c r="C18" s="875"/>
      <c r="D18" s="876">
        <v>127859.06</v>
      </c>
      <c r="E18" s="876"/>
      <c r="F18" s="876">
        <v>121315.66</v>
      </c>
      <c r="G18" s="876"/>
      <c r="H18" s="876"/>
      <c r="I18" s="138"/>
    </row>
    <row r="19" spans="1:157" ht="11.25" customHeight="1">
      <c r="A19" s="275" t="s">
        <v>342</v>
      </c>
      <c r="B19" s="875">
        <v>12600</v>
      </c>
      <c r="C19" s="875"/>
      <c r="D19" s="876">
        <v>13737.1</v>
      </c>
      <c r="E19" s="876"/>
      <c r="F19" s="876">
        <v>18483.7</v>
      </c>
      <c r="G19" s="876"/>
      <c r="H19" s="876"/>
      <c r="I19" s="138"/>
    </row>
    <row r="20" spans="1:157" ht="11.25" customHeight="1">
      <c r="A20" s="19" t="s">
        <v>487</v>
      </c>
      <c r="B20" s="853">
        <f t="shared" ref="B20:H20" si="2">SUM(B21:C22)</f>
        <v>97017</v>
      </c>
      <c r="C20" s="853">
        <f t="shared" si="2"/>
        <v>3482.6</v>
      </c>
      <c r="D20" s="873">
        <f t="shared" si="2"/>
        <v>3482.6</v>
      </c>
      <c r="E20" s="873">
        <f t="shared" si="2"/>
        <v>0</v>
      </c>
      <c r="F20" s="873">
        <f t="shared" si="2"/>
        <v>0</v>
      </c>
      <c r="G20" s="873">
        <f t="shared" si="2"/>
        <v>0</v>
      </c>
      <c r="H20" s="873">
        <f t="shared" si="2"/>
        <v>0</v>
      </c>
      <c r="I20" s="138"/>
    </row>
    <row r="21" spans="1:157" ht="11.25" customHeight="1">
      <c r="A21" s="19" t="s">
        <v>488</v>
      </c>
      <c r="B21" s="876"/>
      <c r="C21" s="876"/>
      <c r="D21" s="876"/>
      <c r="E21" s="876"/>
      <c r="F21" s="876"/>
      <c r="G21" s="876"/>
      <c r="H21" s="876"/>
      <c r="I21" s="138"/>
    </row>
    <row r="22" spans="1:157" ht="11.25" customHeight="1">
      <c r="A22" s="19" t="s">
        <v>489</v>
      </c>
      <c r="B22" s="876">
        <v>97017</v>
      </c>
      <c r="C22" s="876"/>
      <c r="D22" s="876">
        <v>3482.6</v>
      </c>
      <c r="E22" s="876"/>
      <c r="F22" s="876"/>
      <c r="G22" s="876"/>
      <c r="H22" s="876"/>
      <c r="I22" s="138"/>
    </row>
    <row r="23" spans="1:157" ht="11.25" customHeight="1">
      <c r="A23" s="19" t="s">
        <v>490</v>
      </c>
      <c r="B23" s="853">
        <f>B24-ABS(B25)</f>
        <v>15400</v>
      </c>
      <c r="C23" s="853"/>
      <c r="D23" s="853">
        <f>D24-ABS(D25)</f>
        <v>0</v>
      </c>
      <c r="E23" s="853">
        <f>E24-ABS(E25)</f>
        <v>0</v>
      </c>
      <c r="F23" s="873">
        <f>F24-ABS(F25)</f>
        <v>0</v>
      </c>
      <c r="G23" s="873">
        <f>G24-ABS(G25)</f>
        <v>0</v>
      </c>
      <c r="H23" s="873">
        <f>H24-ABS(H25)</f>
        <v>0</v>
      </c>
      <c r="I23" s="138"/>
      <c r="FA23" s="276"/>
    </row>
    <row r="24" spans="1:157" ht="11.25" customHeight="1">
      <c r="A24" s="19" t="s">
        <v>380</v>
      </c>
      <c r="B24" s="876">
        <v>181800</v>
      </c>
      <c r="C24" s="876"/>
      <c r="D24" s="876">
        <v>56195.27</v>
      </c>
      <c r="E24" s="876"/>
      <c r="F24" s="876">
        <v>52607.58</v>
      </c>
      <c r="G24" s="876"/>
      <c r="H24" s="876"/>
      <c r="I24" s="138"/>
    </row>
    <row r="25" spans="1:157" ht="11.25" customHeight="1">
      <c r="A25" s="19" t="s">
        <v>491</v>
      </c>
      <c r="B25" s="876">
        <v>166400</v>
      </c>
      <c r="C25" s="876"/>
      <c r="D25" s="876">
        <v>56195.27</v>
      </c>
      <c r="E25" s="876"/>
      <c r="F25" s="876">
        <v>52607.58</v>
      </c>
      <c r="G25" s="876"/>
      <c r="H25" s="876"/>
      <c r="I25" s="138"/>
    </row>
    <row r="26" spans="1:157" ht="11.25" customHeight="1">
      <c r="A26" s="19" t="s">
        <v>348</v>
      </c>
      <c r="B26" s="853">
        <f t="shared" ref="B26:H26" si="3">SUM(B27:C31)</f>
        <v>19688845</v>
      </c>
      <c r="C26" s="853">
        <f t="shared" si="3"/>
        <v>7880402.3300000001</v>
      </c>
      <c r="D26" s="853">
        <f t="shared" si="3"/>
        <v>7880402.3300000001</v>
      </c>
      <c r="E26" s="853">
        <f t="shared" si="3"/>
        <v>8020728.8900000006</v>
      </c>
      <c r="F26" s="853">
        <f t="shared" si="3"/>
        <v>8020728.8900000006</v>
      </c>
      <c r="G26" s="853">
        <f t="shared" si="3"/>
        <v>0</v>
      </c>
      <c r="H26" s="853">
        <f t="shared" si="3"/>
        <v>0</v>
      </c>
      <c r="I26" s="138"/>
    </row>
    <row r="27" spans="1:157" ht="11.25" customHeight="1">
      <c r="A27" s="277" t="s">
        <v>492</v>
      </c>
      <c r="B27" s="876">
        <v>5940000</v>
      </c>
      <c r="C27" s="876"/>
      <c r="D27" s="876">
        <v>2801802.57</v>
      </c>
      <c r="E27" s="876"/>
      <c r="F27" s="876">
        <v>2599970.81</v>
      </c>
      <c r="G27" s="876"/>
      <c r="H27" s="876"/>
      <c r="I27" s="138"/>
    </row>
    <row r="28" spans="1:157" ht="11.25" customHeight="1">
      <c r="A28" s="277" t="s">
        <v>493</v>
      </c>
      <c r="B28" s="876">
        <v>1209600</v>
      </c>
      <c r="C28" s="876"/>
      <c r="D28" s="876">
        <v>588071.84</v>
      </c>
      <c r="E28" s="876"/>
      <c r="F28" s="876">
        <v>559046.27</v>
      </c>
      <c r="G28" s="876"/>
      <c r="H28" s="876"/>
      <c r="I28" s="138"/>
    </row>
    <row r="29" spans="1:157" ht="11.25" customHeight="1">
      <c r="A29" s="277" t="s">
        <v>494</v>
      </c>
      <c r="B29" s="876">
        <v>130000</v>
      </c>
      <c r="C29" s="876"/>
      <c r="D29" s="876">
        <v>78619.33</v>
      </c>
      <c r="E29" s="876"/>
      <c r="F29" s="876">
        <v>67695.47</v>
      </c>
      <c r="G29" s="876"/>
      <c r="H29" s="876"/>
      <c r="I29" s="138"/>
    </row>
    <row r="30" spans="1:157" ht="11.25" customHeight="1">
      <c r="A30" s="19" t="s">
        <v>495</v>
      </c>
      <c r="B30" s="876"/>
      <c r="C30" s="876"/>
      <c r="D30" s="876"/>
      <c r="E30" s="876"/>
      <c r="F30" s="876"/>
      <c r="G30" s="876"/>
      <c r="H30" s="876"/>
      <c r="I30" s="138"/>
    </row>
    <row r="31" spans="1:157" ht="11.25" customHeight="1">
      <c r="A31" s="19" t="s">
        <v>496</v>
      </c>
      <c r="B31" s="876">
        <v>12409245</v>
      </c>
      <c r="C31" s="876"/>
      <c r="D31" s="876">
        <v>4411908.59</v>
      </c>
      <c r="E31" s="876"/>
      <c r="F31" s="876">
        <v>4794016.34</v>
      </c>
      <c r="G31" s="876"/>
      <c r="H31" s="876"/>
      <c r="I31" s="138"/>
    </row>
    <row r="32" spans="1:157" ht="11.25" customHeight="1">
      <c r="A32" s="19" t="s">
        <v>497</v>
      </c>
      <c r="B32" s="853">
        <f>SUM(B33:C34)</f>
        <v>19000</v>
      </c>
      <c r="C32" s="853">
        <f>SUM(C33:D34)</f>
        <v>0</v>
      </c>
      <c r="D32" s="873">
        <f>SUM(D33:E34)</f>
        <v>0</v>
      </c>
      <c r="E32" s="873">
        <f>SUM(E33:F34)</f>
        <v>0</v>
      </c>
      <c r="F32" s="873"/>
      <c r="G32" s="873">
        <f>SUM(G33:H34)</f>
        <v>0</v>
      </c>
      <c r="H32" s="873">
        <f>SUM(H33:I34)</f>
        <v>0</v>
      </c>
      <c r="I32" s="138"/>
    </row>
    <row r="33" spans="1:9" ht="11.25" customHeight="1">
      <c r="A33" s="19" t="s">
        <v>498</v>
      </c>
      <c r="B33" s="876">
        <v>10000</v>
      </c>
      <c r="C33" s="876"/>
      <c r="D33" s="876"/>
      <c r="E33" s="876"/>
      <c r="F33" s="876"/>
      <c r="G33" s="876"/>
      <c r="H33" s="876"/>
      <c r="I33" s="138"/>
    </row>
    <row r="34" spans="1:9" ht="11.25" customHeight="1">
      <c r="A34" s="19" t="s">
        <v>499</v>
      </c>
      <c r="B34" s="876">
        <v>9000</v>
      </c>
      <c r="C34" s="876"/>
      <c r="D34" s="876"/>
      <c r="E34" s="876"/>
      <c r="F34" s="876"/>
      <c r="G34" s="876"/>
      <c r="H34" s="876"/>
      <c r="I34" s="138"/>
    </row>
    <row r="35" spans="1:9" ht="11.25" customHeight="1">
      <c r="A35" s="19" t="s">
        <v>500</v>
      </c>
      <c r="B35" s="873">
        <f>SUM(B36:C39,B42)</f>
        <v>2553500</v>
      </c>
      <c r="C35" s="873"/>
      <c r="D35" s="873">
        <f>SUM(D36:E39,D42)</f>
        <v>0</v>
      </c>
      <c r="E35" s="873"/>
      <c r="F35" s="873">
        <f>SUM(F36:G39,F42)</f>
        <v>2402.8200000000002</v>
      </c>
      <c r="G35" s="873">
        <f>SUM(G36:H39,G42)</f>
        <v>0</v>
      </c>
      <c r="H35" s="873">
        <f>SUM(H36:I39,H42)</f>
        <v>0</v>
      </c>
      <c r="I35" s="138"/>
    </row>
    <row r="36" spans="1:9" ht="11.25" customHeight="1">
      <c r="A36" s="19" t="s">
        <v>501</v>
      </c>
      <c r="B36" s="876">
        <v>2000</v>
      </c>
      <c r="C36" s="876"/>
      <c r="D36" s="876"/>
      <c r="E36" s="876"/>
      <c r="F36" s="876"/>
      <c r="G36" s="876"/>
      <c r="H36" s="876"/>
      <c r="I36" s="138"/>
    </row>
    <row r="37" spans="1:9" ht="11.25" customHeight="1">
      <c r="A37" s="19" t="s">
        <v>502</v>
      </c>
      <c r="B37" s="876"/>
      <c r="C37" s="876"/>
      <c r="D37" s="876"/>
      <c r="E37" s="876"/>
      <c r="F37" s="876"/>
      <c r="G37" s="876"/>
      <c r="H37" s="876"/>
      <c r="I37" s="138"/>
    </row>
    <row r="38" spans="1:9" s="270" customFormat="1" ht="11.25" customHeight="1">
      <c r="A38" s="19" t="s">
        <v>503</v>
      </c>
      <c r="B38" s="876">
        <v>1500</v>
      </c>
      <c r="C38" s="876"/>
      <c r="D38" s="876"/>
      <c r="E38" s="876"/>
      <c r="F38" s="876"/>
      <c r="G38" s="876"/>
      <c r="H38" s="876"/>
      <c r="I38" s="138"/>
    </row>
    <row r="39" spans="1:9" ht="11.25" customHeight="1">
      <c r="A39" s="19" t="s">
        <v>504</v>
      </c>
      <c r="B39" s="853">
        <f>SUM(B40:C41)</f>
        <v>2550000</v>
      </c>
      <c r="C39" s="853"/>
      <c r="D39" s="873">
        <f>SUM(D40:E41)</f>
        <v>0</v>
      </c>
      <c r="E39" s="873"/>
      <c r="F39" s="873">
        <f>SUM(F40:G41)</f>
        <v>2402.8200000000002</v>
      </c>
      <c r="G39" s="873"/>
      <c r="H39" s="873"/>
      <c r="I39" s="138"/>
    </row>
    <row r="40" spans="1:9" ht="11.25" customHeight="1">
      <c r="A40" s="19" t="s">
        <v>495</v>
      </c>
      <c r="B40" s="876">
        <v>1478000</v>
      </c>
      <c r="C40" s="876"/>
      <c r="D40" s="876"/>
      <c r="E40" s="876"/>
      <c r="F40" s="876"/>
      <c r="G40" s="876"/>
      <c r="H40" s="876"/>
      <c r="I40" s="138"/>
    </row>
    <row r="41" spans="1:9" ht="11.25" customHeight="1">
      <c r="A41" s="19" t="s">
        <v>505</v>
      </c>
      <c r="B41" s="876">
        <v>1072000</v>
      </c>
      <c r="C41" s="876"/>
      <c r="D41" s="876"/>
      <c r="E41" s="876"/>
      <c r="F41" s="876">
        <v>2402.8200000000002</v>
      </c>
      <c r="G41" s="876"/>
      <c r="H41" s="876"/>
      <c r="I41" s="138"/>
    </row>
    <row r="42" spans="1:9" ht="11.25" customHeight="1">
      <c r="A42" s="19" t="s">
        <v>442</v>
      </c>
      <c r="B42" s="876"/>
      <c r="C42" s="876"/>
      <c r="D42" s="876"/>
      <c r="E42" s="876"/>
      <c r="F42" s="876"/>
      <c r="G42" s="876"/>
      <c r="H42" s="876"/>
      <c r="I42" s="138"/>
    </row>
    <row r="43" spans="1:9" ht="11.25" customHeight="1">
      <c r="A43" s="19" t="s">
        <v>506</v>
      </c>
      <c r="B43" s="877">
        <f>B35-B36-B37-B38</f>
        <v>2550000</v>
      </c>
      <c r="C43" s="877"/>
      <c r="D43" s="877">
        <f>D35-D36-D37-D38</f>
        <v>0</v>
      </c>
      <c r="E43" s="877"/>
      <c r="F43" s="877">
        <f>F35-F36-F37-F38</f>
        <v>2402.8200000000002</v>
      </c>
      <c r="G43" s="877"/>
      <c r="H43" s="877"/>
      <c r="I43" s="138"/>
    </row>
    <row r="44" spans="1:9" ht="11.25" customHeight="1">
      <c r="A44" s="278" t="s">
        <v>507</v>
      </c>
      <c r="B44" s="824">
        <f>B13+B43</f>
        <v>23109862</v>
      </c>
      <c r="C44" s="824"/>
      <c r="D44" s="824">
        <f>D13+D43</f>
        <v>8254840.4400000004</v>
      </c>
      <c r="E44" s="824"/>
      <c r="F44" s="824">
        <f>F13+F43</f>
        <v>8367358.8400000008</v>
      </c>
      <c r="G44" s="824"/>
      <c r="H44" s="824"/>
      <c r="I44" s="164"/>
    </row>
    <row r="45" spans="1:9" ht="11.25" customHeight="1">
      <c r="A45" s="94"/>
      <c r="B45" s="279"/>
      <c r="C45" s="253"/>
      <c r="D45" s="253"/>
    </row>
    <row r="46" spans="1:9" ht="41.25" customHeight="1">
      <c r="A46" s="881" t="s">
        <v>508</v>
      </c>
      <c r="B46" s="795" t="s">
        <v>119</v>
      </c>
      <c r="C46" s="882" t="s">
        <v>120</v>
      </c>
      <c r="D46" s="882"/>
      <c r="E46" s="817" t="s">
        <v>121</v>
      </c>
      <c r="F46" s="817"/>
      <c r="G46" s="817" t="s">
        <v>162</v>
      </c>
      <c r="H46" s="817"/>
    </row>
    <row r="47" spans="1:9" ht="15" customHeight="1">
      <c r="A47" s="881"/>
      <c r="B47" s="795"/>
      <c r="C47" s="184" t="s">
        <v>368</v>
      </c>
      <c r="D47" s="184" t="s">
        <v>368</v>
      </c>
      <c r="E47" s="184" t="s">
        <v>368</v>
      </c>
      <c r="F47" s="280" t="s">
        <v>368</v>
      </c>
      <c r="G47" s="185" t="s">
        <v>392</v>
      </c>
      <c r="H47" s="185" t="s">
        <v>392</v>
      </c>
    </row>
    <row r="48" spans="1:9" ht="12.75" customHeight="1">
      <c r="A48" s="881"/>
      <c r="B48" s="795"/>
      <c r="C48" s="186" t="str">
        <f>+$D$12</f>
        <v>2017</v>
      </c>
      <c r="D48" s="227">
        <f>+$F$12</f>
        <v>2016</v>
      </c>
      <c r="E48" s="186" t="str">
        <f>+$D$12</f>
        <v>2017</v>
      </c>
      <c r="F48" s="227">
        <f>+$F$12</f>
        <v>2016</v>
      </c>
      <c r="G48" s="186" t="str">
        <f>+$D$12</f>
        <v>2017</v>
      </c>
      <c r="H48" s="228">
        <f>+$F$12</f>
        <v>2016</v>
      </c>
    </row>
    <row r="49" spans="1:8" ht="11.25" customHeight="1">
      <c r="A49" s="19" t="s">
        <v>509</v>
      </c>
      <c r="B49" s="281">
        <f t="shared" ref="B49:H49" si="4">SUM(B50:B52)</f>
        <v>19343129.32</v>
      </c>
      <c r="C49" s="281">
        <f t="shared" si="4"/>
        <v>9332784.3099999987</v>
      </c>
      <c r="D49" s="281">
        <f t="shared" si="4"/>
        <v>10051815.23</v>
      </c>
      <c r="E49" s="281">
        <f t="shared" si="4"/>
        <v>7331226.1199999992</v>
      </c>
      <c r="F49" s="281">
        <f t="shared" si="4"/>
        <v>7917407</v>
      </c>
      <c r="G49" s="281">
        <f t="shared" si="4"/>
        <v>2001558.1900000002</v>
      </c>
      <c r="H49" s="281">
        <f t="shared" si="4"/>
        <v>2134408.23</v>
      </c>
    </row>
    <row r="50" spans="1:8" ht="11.25" customHeight="1">
      <c r="A50" s="19" t="s">
        <v>510</v>
      </c>
      <c r="B50" s="192">
        <v>12250056.49</v>
      </c>
      <c r="C50" s="192">
        <v>5681659.5499999998</v>
      </c>
      <c r="D50" s="192">
        <v>5585199.8499999996</v>
      </c>
      <c r="E50" s="192">
        <v>5666833.2199999997</v>
      </c>
      <c r="F50" s="192">
        <v>5585199.8499999996</v>
      </c>
      <c r="G50" s="192">
        <v>14826.33</v>
      </c>
      <c r="H50" s="192">
        <v>0</v>
      </c>
    </row>
    <row r="51" spans="1:8" ht="11.25" customHeight="1">
      <c r="A51" s="19" t="s">
        <v>511</v>
      </c>
      <c r="B51" s="282">
        <v>33458.97</v>
      </c>
      <c r="C51" s="282">
        <v>32357.97</v>
      </c>
      <c r="D51" s="282"/>
      <c r="E51" s="282">
        <v>32357.97</v>
      </c>
      <c r="F51" s="282"/>
      <c r="G51" s="282"/>
      <c r="H51" s="282"/>
    </row>
    <row r="52" spans="1:8" ht="11.25" customHeight="1">
      <c r="A52" s="19" t="s">
        <v>512</v>
      </c>
      <c r="B52" s="192">
        <v>7059613.8600000003</v>
      </c>
      <c r="C52" s="192">
        <v>3618766.79</v>
      </c>
      <c r="D52" s="192">
        <v>4466615.38</v>
      </c>
      <c r="E52" s="192">
        <v>1632034.93</v>
      </c>
      <c r="F52" s="192">
        <v>2332207.15</v>
      </c>
      <c r="G52" s="192">
        <v>1986731.86</v>
      </c>
      <c r="H52" s="192">
        <v>2134408.23</v>
      </c>
    </row>
    <row r="53" spans="1:8" ht="11.25" customHeight="1">
      <c r="A53" s="19" t="s">
        <v>513</v>
      </c>
      <c r="B53" s="281">
        <f t="shared" ref="B53:H53" si="5">B49-B51</f>
        <v>19309670.350000001</v>
      </c>
      <c r="C53" s="281">
        <f t="shared" si="5"/>
        <v>9300426.339999998</v>
      </c>
      <c r="D53" s="281">
        <f t="shared" si="5"/>
        <v>10051815.23</v>
      </c>
      <c r="E53" s="281">
        <f t="shared" si="5"/>
        <v>7298868.1499999994</v>
      </c>
      <c r="F53" s="281">
        <f t="shared" si="5"/>
        <v>7917407</v>
      </c>
      <c r="G53" s="281">
        <f t="shared" si="5"/>
        <v>2001558.1900000002</v>
      </c>
      <c r="H53" s="281">
        <f t="shared" si="5"/>
        <v>2134408.23</v>
      </c>
    </row>
    <row r="54" spans="1:8" ht="11.25" customHeight="1">
      <c r="A54" s="17" t="s">
        <v>514</v>
      </c>
      <c r="B54" s="51">
        <f t="shared" ref="B54:H54" si="6">SUM(B55:B56,B60)</f>
        <v>4715882.68</v>
      </c>
      <c r="C54" s="51">
        <f t="shared" si="6"/>
        <v>175302.14</v>
      </c>
      <c r="D54" s="51">
        <f t="shared" si="6"/>
        <v>696466.13</v>
      </c>
      <c r="E54" s="51">
        <f t="shared" si="6"/>
        <v>161316.64000000001</v>
      </c>
      <c r="F54" s="51">
        <f t="shared" si="6"/>
        <v>290045.66000000003</v>
      </c>
      <c r="G54" s="51">
        <f t="shared" si="6"/>
        <v>13985.5</v>
      </c>
      <c r="H54" s="51">
        <f t="shared" si="6"/>
        <v>406420.47</v>
      </c>
    </row>
    <row r="55" spans="1:8" ht="11.25" customHeight="1">
      <c r="A55" s="19" t="s">
        <v>515</v>
      </c>
      <c r="B55" s="282">
        <v>4521884.68</v>
      </c>
      <c r="C55" s="282">
        <v>31875.5</v>
      </c>
      <c r="D55" s="282">
        <v>559858.23</v>
      </c>
      <c r="E55" s="282">
        <v>17890</v>
      </c>
      <c r="F55" s="282">
        <v>153437.76000000001</v>
      </c>
      <c r="G55" s="282">
        <v>13985.5</v>
      </c>
      <c r="H55" s="282">
        <v>406420.47</v>
      </c>
    </row>
    <row r="56" spans="1:8" ht="11.25" customHeight="1">
      <c r="A56" s="19" t="s">
        <v>516</v>
      </c>
      <c r="B56" s="281">
        <f t="shared" ref="B56:H56" si="7">SUM(B57:B59)</f>
        <v>0</v>
      </c>
      <c r="C56" s="281">
        <f t="shared" si="7"/>
        <v>0</v>
      </c>
      <c r="D56" s="281">
        <f t="shared" si="7"/>
        <v>0</v>
      </c>
      <c r="E56" s="281">
        <f t="shared" si="7"/>
        <v>0</v>
      </c>
      <c r="F56" s="281">
        <f t="shared" si="7"/>
        <v>0</v>
      </c>
      <c r="G56" s="281">
        <f t="shared" si="7"/>
        <v>0</v>
      </c>
      <c r="H56" s="281">
        <f t="shared" si="7"/>
        <v>0</v>
      </c>
    </row>
    <row r="57" spans="1:8" ht="11.25" customHeight="1">
      <c r="A57" s="19" t="s">
        <v>517</v>
      </c>
      <c r="B57" s="282"/>
      <c r="C57" s="282"/>
      <c r="D57" s="282"/>
      <c r="E57" s="282"/>
      <c r="F57" s="282"/>
      <c r="G57" s="282"/>
      <c r="H57" s="282"/>
    </row>
    <row r="58" spans="1:8" ht="11.25" customHeight="1">
      <c r="A58" s="19" t="s">
        <v>518</v>
      </c>
      <c r="B58" s="282"/>
      <c r="C58" s="282"/>
      <c r="D58" s="282"/>
      <c r="E58" s="282"/>
      <c r="F58" s="282"/>
      <c r="G58" s="282"/>
      <c r="H58" s="282"/>
    </row>
    <row r="59" spans="1:8" ht="11.25" customHeight="1">
      <c r="A59" s="19" t="s">
        <v>519</v>
      </c>
      <c r="B59" s="282"/>
      <c r="C59" s="282"/>
      <c r="D59" s="282"/>
      <c r="E59" s="282"/>
      <c r="F59" s="282"/>
      <c r="G59" s="282"/>
      <c r="H59" s="282"/>
    </row>
    <row r="60" spans="1:8" ht="11.25" customHeight="1">
      <c r="A60" s="19" t="s">
        <v>520</v>
      </c>
      <c r="B60" s="282">
        <v>193998</v>
      </c>
      <c r="C60" s="282">
        <v>143426.64000000001</v>
      </c>
      <c r="D60" s="282">
        <v>136607.9</v>
      </c>
      <c r="E60" s="282">
        <v>143426.64000000001</v>
      </c>
      <c r="F60" s="282">
        <v>136607.9</v>
      </c>
      <c r="G60" s="282"/>
      <c r="H60" s="282"/>
    </row>
    <row r="61" spans="1:8" ht="11.25" customHeight="1">
      <c r="A61" s="17" t="s">
        <v>521</v>
      </c>
      <c r="B61" s="51">
        <f t="shared" ref="B61:H61" si="8">B54-B57-B58-B60</f>
        <v>4521884.68</v>
      </c>
      <c r="C61" s="51">
        <f t="shared" si="8"/>
        <v>31875.5</v>
      </c>
      <c r="D61" s="51">
        <f t="shared" si="8"/>
        <v>559858.23</v>
      </c>
      <c r="E61" s="51">
        <f t="shared" si="8"/>
        <v>17890</v>
      </c>
      <c r="F61" s="51">
        <f t="shared" si="8"/>
        <v>153437.76000000004</v>
      </c>
      <c r="G61" s="51">
        <f t="shared" si="8"/>
        <v>13985.5</v>
      </c>
      <c r="H61" s="51">
        <f t="shared" si="8"/>
        <v>406420.47</v>
      </c>
    </row>
    <row r="62" spans="1:8" ht="11.25" customHeight="1">
      <c r="A62" s="17" t="s">
        <v>522</v>
      </c>
      <c r="B62" s="282"/>
      <c r="C62" s="283"/>
      <c r="D62" s="283"/>
      <c r="E62" s="283"/>
      <c r="F62" s="283"/>
      <c r="G62" s="283"/>
      <c r="H62" s="283"/>
    </row>
    <row r="63" spans="1:8" ht="11.25" customHeight="1">
      <c r="A63" s="17" t="s">
        <v>523</v>
      </c>
      <c r="B63" s="282"/>
      <c r="C63" s="283"/>
      <c r="D63" s="283"/>
      <c r="E63" s="283"/>
      <c r="F63" s="283"/>
      <c r="G63" s="283"/>
      <c r="H63" s="283"/>
    </row>
    <row r="64" spans="1:8" ht="11.25" customHeight="1">
      <c r="A64" s="284" t="s">
        <v>524</v>
      </c>
      <c r="B64" s="285">
        <f t="shared" ref="B64:H64" si="9">B53+B61+B62+B63</f>
        <v>23831555.030000001</v>
      </c>
      <c r="C64" s="285">
        <f t="shared" si="9"/>
        <v>9332301.839999998</v>
      </c>
      <c r="D64" s="285">
        <f t="shared" si="9"/>
        <v>10611673.460000001</v>
      </c>
      <c r="E64" s="285">
        <f t="shared" si="9"/>
        <v>7316758.1499999994</v>
      </c>
      <c r="F64" s="285">
        <f t="shared" si="9"/>
        <v>8070844.7599999998</v>
      </c>
      <c r="G64" s="285">
        <f t="shared" si="9"/>
        <v>2015543.6900000002</v>
      </c>
      <c r="H64" s="285">
        <f t="shared" si="9"/>
        <v>2540828.7000000002</v>
      </c>
    </row>
    <row r="65" spans="1:8" ht="11.25" customHeight="1">
      <c r="A65" s="286"/>
      <c r="B65" s="279"/>
      <c r="C65" s="287"/>
      <c r="D65" s="264"/>
      <c r="F65" s="268"/>
      <c r="H65" s="268"/>
    </row>
    <row r="66" spans="1:8" ht="11.25" customHeight="1">
      <c r="A66" s="284" t="s">
        <v>525</v>
      </c>
      <c r="B66" s="288">
        <f>B44-B64</f>
        <v>-721693.03000000119</v>
      </c>
      <c r="C66" s="289">
        <f>D44-C64</f>
        <v>-1077461.3999999976</v>
      </c>
      <c r="D66" s="290">
        <f>F44-D64</f>
        <v>-2244314.62</v>
      </c>
      <c r="E66" s="289">
        <f>D44-E64</f>
        <v>938082.29000000097</v>
      </c>
      <c r="F66" s="290">
        <f>$F44-F64</f>
        <v>296514.08000000101</v>
      </c>
      <c r="G66" s="291"/>
      <c r="H66" s="292"/>
    </row>
    <row r="67" spans="1:8" ht="11.25" customHeight="1">
      <c r="A67" s="286"/>
      <c r="B67" s="279"/>
      <c r="C67" s="287"/>
      <c r="D67" s="264"/>
      <c r="F67" s="268"/>
      <c r="H67" s="268"/>
    </row>
    <row r="68" spans="1:8" ht="11.25" customHeight="1">
      <c r="A68" s="284" t="s">
        <v>526</v>
      </c>
      <c r="B68" s="283"/>
      <c r="C68" s="293"/>
      <c r="D68" s="294"/>
      <c r="E68" s="295"/>
      <c r="F68" s="296"/>
      <c r="G68" s="296"/>
      <c r="H68" s="297"/>
    </row>
    <row r="69" spans="1:8" ht="11.25" customHeight="1">
      <c r="A69" s="19"/>
      <c r="B69" s="253"/>
      <c r="C69" s="253"/>
      <c r="D69" s="298"/>
    </row>
    <row r="70" spans="1:8" ht="11.25" customHeight="1">
      <c r="A70" s="883" t="s">
        <v>477</v>
      </c>
      <c r="B70" s="883"/>
      <c r="C70" s="883"/>
      <c r="D70" s="883"/>
      <c r="E70" s="805" t="s">
        <v>478</v>
      </c>
      <c r="F70" s="805"/>
      <c r="G70" s="805"/>
      <c r="H70" s="805"/>
    </row>
    <row r="71" spans="1:8" ht="11.25" customHeight="1">
      <c r="A71" s="883"/>
      <c r="B71" s="883"/>
      <c r="C71" s="883"/>
      <c r="D71" s="883"/>
      <c r="E71" s="805"/>
      <c r="F71" s="805"/>
      <c r="G71" s="805"/>
      <c r="H71" s="805"/>
    </row>
    <row r="72" spans="1:8" ht="11.25" customHeight="1">
      <c r="A72" s="878" t="s">
        <v>527</v>
      </c>
      <c r="B72" s="878"/>
      <c r="C72" s="878"/>
      <c r="D72" s="878"/>
      <c r="E72" s="879"/>
      <c r="F72" s="879"/>
      <c r="G72" s="879"/>
      <c r="H72" s="879"/>
    </row>
    <row r="73" spans="1:8" ht="13.5" customHeight="1">
      <c r="A73" s="880" t="s">
        <v>154</v>
      </c>
      <c r="B73" s="880"/>
      <c r="C73" s="880"/>
      <c r="D73" s="880"/>
      <c r="E73" s="880"/>
      <c r="F73" s="880"/>
      <c r="G73" s="880"/>
      <c r="H73" s="880"/>
    </row>
  </sheetData>
  <sheetProtection password="F3F6" sheet="1"/>
  <mergeCells count="117">
    <mergeCell ref="B43:C43"/>
    <mergeCell ref="D43:E43"/>
    <mergeCell ref="F43:H43"/>
    <mergeCell ref="B44:C44"/>
    <mergeCell ref="D44:E44"/>
    <mergeCell ref="F44:H44"/>
    <mergeCell ref="A72:D72"/>
    <mergeCell ref="E72:H72"/>
    <mergeCell ref="A73:H73"/>
    <mergeCell ref="A46:A48"/>
    <mergeCell ref="B46:B48"/>
    <mergeCell ref="C46:D46"/>
    <mergeCell ref="E46:F46"/>
    <mergeCell ref="G46:H46"/>
    <mergeCell ref="A70:D71"/>
    <mergeCell ref="E70:H71"/>
    <mergeCell ref="B40:C40"/>
    <mergeCell ref="D40:E40"/>
    <mergeCell ref="F40:H40"/>
    <mergeCell ref="B41:C41"/>
    <mergeCell ref="D41:E41"/>
    <mergeCell ref="F41:H41"/>
    <mergeCell ref="B42:C42"/>
    <mergeCell ref="D42:E42"/>
    <mergeCell ref="F42:H42"/>
    <mergeCell ref="B37:C37"/>
    <mergeCell ref="D37:E37"/>
    <mergeCell ref="F37:H37"/>
    <mergeCell ref="B38:C38"/>
    <mergeCell ref="D38:E38"/>
    <mergeCell ref="F38:H38"/>
    <mergeCell ref="B39:C39"/>
    <mergeCell ref="D39:E39"/>
    <mergeCell ref="F39:H39"/>
    <mergeCell ref="B34:C34"/>
    <mergeCell ref="D34:E34"/>
    <mergeCell ref="F34:H34"/>
    <mergeCell ref="B35:C35"/>
    <mergeCell ref="D35:E35"/>
    <mergeCell ref="F35:H35"/>
    <mergeCell ref="B36:C36"/>
    <mergeCell ref="D36:E36"/>
    <mergeCell ref="F36:H36"/>
    <mergeCell ref="B31:C31"/>
    <mergeCell ref="D31:E31"/>
    <mergeCell ref="F31:H31"/>
    <mergeCell ref="B32:C32"/>
    <mergeCell ref="D32:E32"/>
    <mergeCell ref="F32:H32"/>
    <mergeCell ref="B33:C33"/>
    <mergeCell ref="D33:E33"/>
    <mergeCell ref="F33:H33"/>
    <mergeCell ref="B28:C28"/>
    <mergeCell ref="D28:E28"/>
    <mergeCell ref="F28:H28"/>
    <mergeCell ref="B29:C29"/>
    <mergeCell ref="D29:E29"/>
    <mergeCell ref="F29:H29"/>
    <mergeCell ref="B30:C30"/>
    <mergeCell ref="D30:E30"/>
    <mergeCell ref="F30:H30"/>
    <mergeCell ref="B25:C25"/>
    <mergeCell ref="D25:E25"/>
    <mergeCell ref="F25:H25"/>
    <mergeCell ref="B26:C26"/>
    <mergeCell ref="D26:E26"/>
    <mergeCell ref="F26:H26"/>
    <mergeCell ref="B27:C27"/>
    <mergeCell ref="D27:E27"/>
    <mergeCell ref="F27:H27"/>
    <mergeCell ref="B22:C22"/>
    <mergeCell ref="D22:E22"/>
    <mergeCell ref="F22:H22"/>
    <mergeCell ref="B23:C23"/>
    <mergeCell ref="D23:E23"/>
    <mergeCell ref="F23:H23"/>
    <mergeCell ref="B24:C24"/>
    <mergeCell ref="D24:E24"/>
    <mergeCell ref="F24:H24"/>
    <mergeCell ref="B19:C19"/>
    <mergeCell ref="D19:E19"/>
    <mergeCell ref="F19:H19"/>
    <mergeCell ref="B20:C20"/>
    <mergeCell ref="D20:E20"/>
    <mergeCell ref="F20:H20"/>
    <mergeCell ref="B21:C21"/>
    <mergeCell ref="D21:E21"/>
    <mergeCell ref="F21:H21"/>
    <mergeCell ref="B16:C16"/>
    <mergeCell ref="D16:E16"/>
    <mergeCell ref="F16:H16"/>
    <mergeCell ref="B17:C17"/>
    <mergeCell ref="D17:E17"/>
    <mergeCell ref="F17:H17"/>
    <mergeCell ref="B18:C18"/>
    <mergeCell ref="D18:E18"/>
    <mergeCell ref="F18:H18"/>
    <mergeCell ref="B13:C13"/>
    <mergeCell ref="D13:E13"/>
    <mergeCell ref="F13:H13"/>
    <mergeCell ref="B14:C14"/>
    <mergeCell ref="D14:E14"/>
    <mergeCell ref="F14:H14"/>
    <mergeCell ref="B15:C15"/>
    <mergeCell ref="D15:E15"/>
    <mergeCell ref="F15:H15"/>
    <mergeCell ref="A3:D3"/>
    <mergeCell ref="A4:D4"/>
    <mergeCell ref="A5:D5"/>
    <mergeCell ref="A6:D6"/>
    <mergeCell ref="A7:D7"/>
    <mergeCell ref="B10:C12"/>
    <mergeCell ref="D10:H10"/>
    <mergeCell ref="D11:E11"/>
    <mergeCell ref="F11:H11"/>
    <mergeCell ref="D12:E12"/>
    <mergeCell ref="F12:H12"/>
  </mergeCells>
  <printOptions horizontalCentered="1"/>
  <pageMargins left="0.39027777777777778" right="0.2" top="1.179861111111111" bottom="0.39027777777777778" header="0.51180555555555551" footer="0.51180555555555551"/>
  <pageSetup paperSize="9" scale="90" firstPageNumber="0" orientation="landscape" horizontalDpi="300" verticalDpi="300"/>
  <headerFooter alignWithMargins="0"/>
  <rowBreaks count="1" manualBreakCount="1">
    <brk id="4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1"/>
  <sheetViews>
    <sheetView showGridLines="0" topLeftCell="B1" zoomScale="80" zoomScaleNormal="80" workbookViewId="0">
      <selection activeCell="M20" sqref="M20"/>
    </sheetView>
  </sheetViews>
  <sheetFormatPr defaultColWidth="3.26953125" defaultRowHeight="11.25" customHeight="1"/>
  <cols>
    <col min="1" max="1" width="51" style="17" customWidth="1"/>
    <col min="2" max="12" width="17.81640625" style="17" customWidth="1"/>
    <col min="13" max="13" width="17.81640625" style="137" customWidth="1"/>
    <col min="14" max="16384" width="3.26953125" style="137"/>
  </cols>
  <sheetData>
    <row r="1" spans="1:13" s="300" customFormat="1" ht="15.75" customHeight="1">
      <c r="A1" s="134" t="s">
        <v>528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</row>
    <row r="3" spans="1:13" ht="12.75" customHeight="1">
      <c r="A3" s="769" t="str">
        <f>+'Informações Iniciais'!A1:B1</f>
        <v>ESTADO DO MARANHÃO - PODER EXECUTIVO</v>
      </c>
      <c r="B3" s="769"/>
      <c r="C3" s="769"/>
      <c r="D3" s="769"/>
      <c r="E3" s="769"/>
      <c r="F3" s="769"/>
      <c r="G3" s="769"/>
      <c r="H3" s="769"/>
      <c r="I3" s="769"/>
      <c r="J3" s="769"/>
      <c r="K3" s="769"/>
      <c r="L3" s="769"/>
    </row>
    <row r="4" spans="1:13" ht="12.75" customHeight="1">
      <c r="A4" s="769" t="s">
        <v>0</v>
      </c>
      <c r="B4" s="769"/>
      <c r="C4" s="769"/>
      <c r="D4" s="769"/>
      <c r="E4" s="769"/>
      <c r="F4" s="769"/>
      <c r="G4" s="769"/>
      <c r="H4" s="769"/>
      <c r="I4" s="769"/>
      <c r="J4" s="769"/>
      <c r="K4" s="769"/>
      <c r="L4" s="769"/>
    </row>
    <row r="5" spans="1:13" ht="12.75" customHeight="1">
      <c r="A5" s="768" t="s">
        <v>529</v>
      </c>
      <c r="B5" s="768"/>
      <c r="C5" s="768"/>
      <c r="D5" s="768"/>
      <c r="E5" s="768"/>
      <c r="F5" s="768"/>
      <c r="G5" s="768"/>
      <c r="H5" s="768"/>
      <c r="I5" s="768"/>
      <c r="J5" s="768"/>
      <c r="K5" s="768"/>
      <c r="L5" s="768"/>
    </row>
    <row r="6" spans="1:13" ht="12.75" customHeight="1">
      <c r="A6" s="769" t="s">
        <v>29</v>
      </c>
      <c r="B6" s="769"/>
      <c r="C6" s="769"/>
      <c r="D6" s="769"/>
      <c r="E6" s="769"/>
      <c r="F6" s="769"/>
      <c r="G6" s="769"/>
      <c r="H6" s="769"/>
      <c r="I6" s="769"/>
      <c r="J6" s="769"/>
      <c r="K6" s="769"/>
      <c r="L6" s="769"/>
    </row>
    <row r="7" spans="1:13" ht="12.75" customHeight="1">
      <c r="A7" s="769" t="str">
        <f>+'Informações Iniciais'!A5:B5</f>
        <v>3º Bimestre de 2017</v>
      </c>
      <c r="B7" s="769"/>
      <c r="C7" s="769"/>
      <c r="D7" s="769"/>
      <c r="E7" s="769"/>
      <c r="F7" s="769"/>
      <c r="G7" s="769"/>
      <c r="H7" s="769"/>
      <c r="I7" s="769"/>
      <c r="J7" s="769"/>
      <c r="K7" s="769"/>
      <c r="L7" s="769"/>
    </row>
    <row r="8" spans="1:13" ht="12.75" customHeight="1">
      <c r="A8" s="135"/>
      <c r="B8" s="135"/>
      <c r="C8" s="137"/>
      <c r="D8" s="137"/>
      <c r="E8" s="137"/>
      <c r="F8" s="137"/>
      <c r="G8" s="137"/>
      <c r="H8" s="137"/>
      <c r="I8" s="137"/>
      <c r="J8" s="137"/>
      <c r="K8" s="137"/>
      <c r="L8" s="137"/>
    </row>
    <row r="9" spans="1:13" ht="12.75" customHeight="1">
      <c r="A9" s="301" t="s">
        <v>530</v>
      </c>
      <c r="B9" s="25"/>
      <c r="C9" s="137"/>
      <c r="D9" s="137"/>
      <c r="E9" s="137"/>
      <c r="F9" s="137"/>
      <c r="G9" s="137"/>
      <c r="H9" s="137"/>
      <c r="I9" s="137"/>
      <c r="J9" s="137"/>
      <c r="K9" s="137"/>
      <c r="L9" s="140"/>
      <c r="M9" s="140">
        <v>1</v>
      </c>
    </row>
    <row r="10" spans="1:13" ht="43" customHeight="1">
      <c r="A10" s="811" t="s">
        <v>531</v>
      </c>
      <c r="B10" s="817" t="s">
        <v>532</v>
      </c>
      <c r="C10" s="817"/>
      <c r="D10" s="817"/>
      <c r="E10" s="817"/>
      <c r="F10" s="817"/>
      <c r="G10" s="805" t="s">
        <v>533</v>
      </c>
      <c r="H10" s="805"/>
      <c r="I10" s="805"/>
      <c r="J10" s="805"/>
      <c r="K10" s="805"/>
      <c r="L10" s="805"/>
      <c r="M10" s="817" t="s">
        <v>534</v>
      </c>
    </row>
    <row r="11" spans="1:13" ht="12.75" customHeight="1">
      <c r="A11" s="811"/>
      <c r="B11" s="773" t="s">
        <v>535</v>
      </c>
      <c r="C11" s="773"/>
      <c r="D11" s="805" t="s">
        <v>536</v>
      </c>
      <c r="E11" s="805" t="s">
        <v>537</v>
      </c>
      <c r="F11" s="884" t="s">
        <v>538</v>
      </c>
      <c r="G11" s="773" t="s">
        <v>535</v>
      </c>
      <c r="H11" s="773"/>
      <c r="I11" s="805" t="s">
        <v>539</v>
      </c>
      <c r="J11" s="805" t="s">
        <v>536</v>
      </c>
      <c r="K11" s="805" t="s">
        <v>537</v>
      </c>
      <c r="L11" s="884" t="s">
        <v>538</v>
      </c>
      <c r="M11" s="817"/>
    </row>
    <row r="12" spans="1:13" ht="13" customHeight="1">
      <c r="A12" s="811"/>
      <c r="B12" s="817" t="s">
        <v>540</v>
      </c>
      <c r="C12" s="817" t="s">
        <v>541</v>
      </c>
      <c r="D12" s="805"/>
      <c r="E12" s="805"/>
      <c r="F12" s="884"/>
      <c r="G12" s="817" t="s">
        <v>540</v>
      </c>
      <c r="H12" s="817" t="s">
        <v>541</v>
      </c>
      <c r="I12" s="805"/>
      <c r="J12" s="805"/>
      <c r="K12" s="805"/>
      <c r="L12" s="884"/>
      <c r="M12" s="817"/>
    </row>
    <row r="13" spans="1:13" ht="13" customHeight="1">
      <c r="A13" s="811"/>
      <c r="B13" s="817"/>
      <c r="C13" s="817"/>
      <c r="D13" s="805"/>
      <c r="E13" s="805"/>
      <c r="F13" s="884"/>
      <c r="G13" s="817"/>
      <c r="H13" s="817"/>
      <c r="I13" s="805"/>
      <c r="J13" s="805"/>
      <c r="K13" s="805"/>
      <c r="L13" s="884"/>
      <c r="M13" s="817"/>
    </row>
    <row r="14" spans="1:13" ht="13" customHeight="1">
      <c r="A14" s="811"/>
      <c r="B14" s="817"/>
      <c r="C14" s="819">
        <f>IF(A7="&lt;SELECIONE O PERÍODO CLICANDO NA SETA AO LADO&gt;","&lt;Exercício Anterior&gt;",(RIGHT(A7,4)-1))</f>
        <v>2016</v>
      </c>
      <c r="D14" s="805"/>
      <c r="E14" s="805"/>
      <c r="F14" s="884"/>
      <c r="G14" s="817"/>
      <c r="H14" s="819">
        <f>+C14</f>
        <v>2016</v>
      </c>
      <c r="I14" s="805"/>
      <c r="J14" s="805"/>
      <c r="K14" s="805"/>
      <c r="L14" s="884"/>
      <c r="M14" s="817"/>
    </row>
    <row r="15" spans="1:13" s="303" customFormat="1" ht="13" customHeight="1">
      <c r="A15" s="811"/>
      <c r="B15" s="817"/>
      <c r="C15" s="817"/>
      <c r="D15" s="805"/>
      <c r="E15" s="805"/>
      <c r="F15" s="302" t="s">
        <v>40</v>
      </c>
      <c r="G15" s="817"/>
      <c r="H15" s="817"/>
      <c r="I15" s="805"/>
      <c r="J15" s="805"/>
      <c r="K15" s="805"/>
      <c r="L15" s="302" t="s">
        <v>41</v>
      </c>
      <c r="M15" s="817"/>
    </row>
    <row r="16" spans="1:13" ht="12.75" customHeight="1">
      <c r="A16" s="135" t="s">
        <v>542</v>
      </c>
      <c r="B16" s="47">
        <f t="shared" ref="B16:M16" si="0">B17+B18</f>
        <v>872530.62</v>
      </c>
      <c r="C16" s="47">
        <f t="shared" si="0"/>
        <v>0</v>
      </c>
      <c r="D16" s="47">
        <f t="shared" si="0"/>
        <v>3120</v>
      </c>
      <c r="E16" s="47">
        <f t="shared" si="0"/>
        <v>0</v>
      </c>
      <c r="F16" s="47">
        <f t="shared" si="0"/>
        <v>869410.62</v>
      </c>
      <c r="G16" s="47">
        <f t="shared" si="0"/>
        <v>0</v>
      </c>
      <c r="H16" s="47">
        <f t="shared" si="0"/>
        <v>0</v>
      </c>
      <c r="I16" s="47">
        <f t="shared" si="0"/>
        <v>16800</v>
      </c>
      <c r="J16" s="47">
        <f t="shared" si="0"/>
        <v>15240</v>
      </c>
      <c r="K16" s="47">
        <f t="shared" si="0"/>
        <v>0</v>
      </c>
      <c r="L16" s="47">
        <f t="shared" si="0"/>
        <v>15240</v>
      </c>
      <c r="M16" s="47">
        <f t="shared" si="0"/>
        <v>884650.62</v>
      </c>
    </row>
    <row r="17" spans="1:13" ht="12.75" customHeight="1">
      <c r="A17" s="135" t="s">
        <v>543</v>
      </c>
      <c r="B17" s="86">
        <v>872530.62</v>
      </c>
      <c r="C17" s="86">
        <v>0</v>
      </c>
      <c r="D17" s="86">
        <v>3120</v>
      </c>
      <c r="E17" s="86">
        <v>0</v>
      </c>
      <c r="F17" s="86">
        <v>869410.62</v>
      </c>
      <c r="G17" s="86">
        <v>0</v>
      </c>
      <c r="H17" s="86">
        <v>0</v>
      </c>
      <c r="I17" s="86">
        <v>16800</v>
      </c>
      <c r="J17" s="86">
        <v>15240</v>
      </c>
      <c r="K17" s="87">
        <v>0</v>
      </c>
      <c r="L17" s="87">
        <v>15240</v>
      </c>
      <c r="M17" s="47">
        <f>F17+L17</f>
        <v>884650.62</v>
      </c>
    </row>
    <row r="18" spans="1:13" ht="12.75" customHeight="1">
      <c r="A18" s="135" t="s">
        <v>544</v>
      </c>
      <c r="B18" s="86"/>
      <c r="C18" s="86"/>
      <c r="D18" s="86"/>
      <c r="E18" s="86"/>
      <c r="F18" s="86"/>
      <c r="G18" s="86"/>
      <c r="H18" s="86"/>
      <c r="I18" s="86"/>
      <c r="J18" s="86"/>
      <c r="K18" s="87"/>
      <c r="L18" s="87"/>
      <c r="M18" s="47">
        <f>F18+L18</f>
        <v>0</v>
      </c>
    </row>
    <row r="19" spans="1:13" ht="12.75" customHeight="1">
      <c r="A19" s="135" t="s">
        <v>545</v>
      </c>
      <c r="B19" s="86"/>
      <c r="C19" s="86"/>
      <c r="D19" s="86"/>
      <c r="E19" s="86"/>
      <c r="F19" s="86"/>
      <c r="G19" s="86"/>
      <c r="H19" s="86"/>
      <c r="I19" s="86"/>
      <c r="J19" s="86"/>
      <c r="K19" s="87"/>
      <c r="L19" s="87"/>
      <c r="M19" s="47">
        <f>F19+L19</f>
        <v>0</v>
      </c>
    </row>
    <row r="20" spans="1:13" ht="12.75" customHeight="1">
      <c r="A20" s="174" t="s">
        <v>316</v>
      </c>
      <c r="B20" s="304">
        <f t="shared" ref="B20:M20" si="1">B16+B19</f>
        <v>872530.62</v>
      </c>
      <c r="C20" s="304">
        <f t="shared" si="1"/>
        <v>0</v>
      </c>
      <c r="D20" s="304">
        <f t="shared" si="1"/>
        <v>3120</v>
      </c>
      <c r="E20" s="304">
        <f t="shared" si="1"/>
        <v>0</v>
      </c>
      <c r="F20" s="304">
        <f t="shared" si="1"/>
        <v>869410.62</v>
      </c>
      <c r="G20" s="304">
        <f t="shared" si="1"/>
        <v>0</v>
      </c>
      <c r="H20" s="304">
        <f t="shared" si="1"/>
        <v>0</v>
      </c>
      <c r="I20" s="304">
        <f t="shared" si="1"/>
        <v>16800</v>
      </c>
      <c r="J20" s="304">
        <f t="shared" si="1"/>
        <v>15240</v>
      </c>
      <c r="K20" s="304">
        <f t="shared" si="1"/>
        <v>0</v>
      </c>
      <c r="L20" s="304">
        <f t="shared" si="1"/>
        <v>15240</v>
      </c>
      <c r="M20" s="72">
        <f t="shared" si="1"/>
        <v>884650.62</v>
      </c>
    </row>
    <row r="21" spans="1:13" ht="12.75" customHeight="1">
      <c r="A21" s="885" t="s">
        <v>546</v>
      </c>
      <c r="B21" s="885"/>
      <c r="C21" s="885"/>
      <c r="D21" s="885"/>
      <c r="E21" s="885"/>
      <c r="F21" s="885"/>
      <c r="G21" s="885"/>
      <c r="H21" s="885"/>
      <c r="I21" s="885"/>
      <c r="J21" s="885"/>
      <c r="K21" s="885"/>
      <c r="L21" s="885"/>
      <c r="M21" s="885"/>
    </row>
  </sheetData>
  <sheetProtection selectLockedCells="1" selectUnlockedCells="1"/>
  <mergeCells count="25">
    <mergeCell ref="A21:M21"/>
    <mergeCell ref="M10:M15"/>
    <mergeCell ref="B11:C11"/>
    <mergeCell ref="D11:D15"/>
    <mergeCell ref="E11:E15"/>
    <mergeCell ref="F11:F14"/>
    <mergeCell ref="A3:L3"/>
    <mergeCell ref="A4:L4"/>
    <mergeCell ref="A5:L5"/>
    <mergeCell ref="A6:L6"/>
    <mergeCell ref="A7:L7"/>
    <mergeCell ref="A10:A15"/>
    <mergeCell ref="B10:F10"/>
    <mergeCell ref="G10:L10"/>
    <mergeCell ref="B12:B15"/>
    <mergeCell ref="C12:C13"/>
    <mergeCell ref="G11:H11"/>
    <mergeCell ref="I11:I15"/>
    <mergeCell ref="J11:J15"/>
    <mergeCell ref="K11:K15"/>
    <mergeCell ref="L11:L14"/>
    <mergeCell ref="G12:G15"/>
    <mergeCell ref="H12:H13"/>
    <mergeCell ref="C14:C15"/>
    <mergeCell ref="H14:H15"/>
  </mergeCells>
  <printOptions horizontalCentered="1"/>
  <pageMargins left="0.2" right="0.27986111111111112" top="0.59027777777777779" bottom="0.39027777777777778" header="0.51180555555555551" footer="0.2"/>
  <pageSetup paperSize="9" firstPageNumber="0" orientation="landscape" horizontalDpi="300" verticalDpi="300"/>
  <headerFooter alignWithMargins="0">
    <oddFooter>&amp;C&amp;A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IV168"/>
  <sheetViews>
    <sheetView showGridLines="0" topLeftCell="A56" zoomScale="80" zoomScaleNormal="80" workbookViewId="0">
      <selection activeCell="C158" sqref="C158:E158"/>
    </sheetView>
  </sheetViews>
  <sheetFormatPr defaultColWidth="9.1796875" defaultRowHeight="11.25" customHeight="1"/>
  <cols>
    <col min="1" max="1" width="78.453125" style="305" customWidth="1"/>
    <col min="2" max="6" width="13.7265625" style="305" customWidth="1"/>
    <col min="7" max="7" width="14.54296875" style="305" customWidth="1"/>
    <col min="8" max="8" width="20.1796875" style="305" customWidth="1"/>
    <col min="9" max="9" width="21.1796875" style="306" customWidth="1"/>
    <col min="10" max="10" width="14" style="306" customWidth="1"/>
    <col min="11" max="11" width="14.1796875" style="306" customWidth="1"/>
    <col min="12" max="16384" width="9.1796875" style="306"/>
  </cols>
  <sheetData>
    <row r="1" spans="1:256" s="308" customFormat="1" ht="15.75" customHeight="1">
      <c r="A1" s="886" t="s">
        <v>547</v>
      </c>
      <c r="B1" s="886"/>
      <c r="C1" s="886"/>
      <c r="D1" s="886"/>
      <c r="E1" s="886"/>
      <c r="F1" s="886"/>
      <c r="G1" s="307"/>
      <c r="H1" s="307"/>
    </row>
    <row r="2" spans="1:256" s="311" customFormat="1" ht="12.75" customHeight="1">
      <c r="A2" s="309"/>
      <c r="B2" s="309"/>
      <c r="C2" s="309"/>
      <c r="D2" s="309"/>
      <c r="E2" s="309"/>
      <c r="F2" s="309"/>
      <c r="G2" s="310"/>
      <c r="H2" s="310"/>
    </row>
    <row r="3" spans="1:256" s="311" customFormat="1" ht="12.75" customHeight="1">
      <c r="A3" s="887" t="str">
        <f>+'Informações Iniciais'!A1:B1</f>
        <v>ESTADO DO MARANHÃO - PODER EXECUTIVO</v>
      </c>
      <c r="B3" s="887"/>
      <c r="C3" s="887"/>
      <c r="D3" s="887"/>
      <c r="E3" s="887"/>
      <c r="F3" s="887"/>
      <c r="G3" s="310"/>
      <c r="H3" s="310"/>
    </row>
    <row r="4" spans="1:256" s="311" customFormat="1" ht="12.75" customHeight="1">
      <c r="A4" s="888" t="s">
        <v>0</v>
      </c>
      <c r="B4" s="888"/>
      <c r="C4" s="888"/>
      <c r="D4" s="888"/>
      <c r="E4" s="888"/>
      <c r="F4" s="888"/>
      <c r="G4" s="310"/>
      <c r="H4" s="310"/>
    </row>
    <row r="5" spans="1:256" s="311" customFormat="1" ht="12.75" customHeight="1">
      <c r="A5" s="889" t="s">
        <v>548</v>
      </c>
      <c r="B5" s="889"/>
      <c r="C5" s="889"/>
      <c r="D5" s="889"/>
      <c r="E5" s="889"/>
      <c r="F5" s="889"/>
      <c r="G5" s="310"/>
      <c r="H5" s="310"/>
    </row>
    <row r="6" spans="1:256" s="311" customFormat="1" ht="12.75" customHeight="1">
      <c r="A6" s="888" t="s">
        <v>29</v>
      </c>
      <c r="B6" s="888"/>
      <c r="C6" s="888"/>
      <c r="D6" s="888"/>
      <c r="E6" s="888"/>
      <c r="F6" s="888"/>
      <c r="G6" s="310"/>
      <c r="H6" s="310"/>
      <c r="II6" s="890" t="s">
        <v>1</v>
      </c>
      <c r="IJ6" s="890"/>
      <c r="IK6" s="890"/>
      <c r="IL6" s="890"/>
      <c r="IM6" s="890"/>
      <c r="IN6" s="890"/>
      <c r="IO6" s="312">
        <f>IF($A$7=IP6,1,0)</f>
        <v>0</v>
      </c>
      <c r="IP6" s="891" t="s">
        <v>549</v>
      </c>
      <c r="IQ6" s="891"/>
      <c r="IR6" s="891"/>
      <c r="IS6" s="891"/>
      <c r="IT6" s="891"/>
      <c r="IU6" s="891"/>
      <c r="IV6" s="891"/>
    </row>
    <row r="7" spans="1:256" s="311" customFormat="1" ht="12.75" customHeight="1">
      <c r="A7" s="889" t="str">
        <f>+'Informações Iniciais'!A5:B5</f>
        <v>3º Bimestre de 2017</v>
      </c>
      <c r="B7" s="889"/>
      <c r="C7" s="889"/>
      <c r="D7" s="889"/>
      <c r="E7" s="889"/>
      <c r="F7" s="889"/>
      <c r="G7" s="889"/>
      <c r="H7" s="889"/>
      <c r="II7" s="890"/>
      <c r="IJ7" s="890"/>
      <c r="IK7" s="890"/>
      <c r="IL7" s="890"/>
      <c r="IM7" s="890"/>
      <c r="IN7" s="890"/>
      <c r="IO7" s="312"/>
      <c r="IP7" s="312"/>
      <c r="IQ7" s="312"/>
      <c r="IR7" s="312"/>
      <c r="IS7" s="312"/>
      <c r="IT7" s="312">
        <f t="shared" ref="IT7:IT12" si="0">IF($A$7=IV7,1,0)</f>
        <v>0</v>
      </c>
      <c r="IU7" s="312"/>
      <c r="IV7" s="313" t="s">
        <v>4</v>
      </c>
    </row>
    <row r="8" spans="1:256" s="311" customFormat="1" ht="21.75" customHeight="1">
      <c r="A8" s="892" t="str">
        <f>IF($D$118&lt;&gt;($F$118+$H$118),"HÁ ERRO NO QUADRO DESPESAS COM MDE - VERIFIQUE!!!","")</f>
        <v>HÁ ERRO NO QUADRO DESPESAS COM MDE - VERIFIQUE!!!</v>
      </c>
      <c r="B8" s="892"/>
      <c r="C8" s="892"/>
      <c r="D8" s="892"/>
      <c r="E8" s="892"/>
      <c r="F8" s="892"/>
      <c r="G8" s="892"/>
      <c r="H8" s="892"/>
      <c r="II8" s="890"/>
      <c r="IJ8" s="890"/>
      <c r="IK8" s="890"/>
      <c r="IL8" s="890"/>
      <c r="IM8" s="890"/>
      <c r="IN8" s="890"/>
      <c r="IO8" s="312"/>
      <c r="IP8" s="312"/>
      <c r="IQ8" s="312"/>
      <c r="IR8" s="312"/>
      <c r="IS8" s="312"/>
      <c r="IT8" s="312">
        <f t="shared" si="0"/>
        <v>0</v>
      </c>
      <c r="IU8" s="312"/>
      <c r="IV8" s="313" t="s">
        <v>3</v>
      </c>
    </row>
    <row r="9" spans="1:256" s="311" customFormat="1" ht="12.75" customHeight="1">
      <c r="A9" s="310" t="s">
        <v>550</v>
      </c>
      <c r="B9" s="314"/>
      <c r="C9" s="314"/>
      <c r="D9" s="314"/>
      <c r="E9" s="314"/>
      <c r="F9" s="315"/>
      <c r="G9" s="310"/>
      <c r="H9" s="315">
        <v>1</v>
      </c>
      <c r="II9" s="890"/>
      <c r="IJ9" s="890"/>
      <c r="IK9" s="890"/>
      <c r="IL9" s="890"/>
      <c r="IM9" s="890"/>
      <c r="IN9" s="890"/>
      <c r="IO9" s="312"/>
      <c r="IP9" s="312"/>
      <c r="IQ9" s="312"/>
      <c r="IR9" s="312"/>
      <c r="IS9" s="312"/>
      <c r="IT9" s="312">
        <f t="shared" si="0"/>
        <v>1</v>
      </c>
      <c r="IU9" s="312"/>
      <c r="IV9" s="313" t="s">
        <v>6</v>
      </c>
    </row>
    <row r="10" spans="1:256" s="311" customFormat="1" ht="12.75" customHeight="1">
      <c r="A10" s="893" t="s">
        <v>551</v>
      </c>
      <c r="B10" s="893"/>
      <c r="C10" s="893"/>
      <c r="D10" s="893"/>
      <c r="E10" s="893"/>
      <c r="F10" s="893"/>
      <c r="G10" s="893"/>
      <c r="H10" s="893"/>
      <c r="II10" s="890"/>
      <c r="IJ10" s="890"/>
      <c r="IK10" s="890"/>
      <c r="IL10" s="890"/>
      <c r="IM10" s="890"/>
      <c r="IN10" s="890"/>
      <c r="IO10" s="312"/>
      <c r="IP10" s="312"/>
      <c r="IQ10" s="312"/>
      <c r="IR10" s="312"/>
      <c r="IS10" s="312"/>
      <c r="IT10" s="312">
        <f t="shared" si="0"/>
        <v>0</v>
      </c>
      <c r="IU10" s="312"/>
      <c r="IV10" s="313" t="s">
        <v>8</v>
      </c>
    </row>
    <row r="11" spans="1:256" s="311" customFormat="1" ht="12.75" customHeight="1">
      <c r="A11" s="316"/>
      <c r="B11" s="894" t="s">
        <v>33</v>
      </c>
      <c r="C11" s="894"/>
      <c r="D11" s="895" t="s">
        <v>34</v>
      </c>
      <c r="E11" s="895"/>
      <c r="F11" s="896" t="s">
        <v>35</v>
      </c>
      <c r="G11" s="896"/>
      <c r="H11" s="896"/>
      <c r="II11" s="890"/>
      <c r="IJ11" s="890"/>
      <c r="IK11" s="890"/>
      <c r="IL11" s="890"/>
      <c r="IM11" s="890"/>
      <c r="IN11" s="890"/>
      <c r="IO11" s="312"/>
      <c r="IP11" s="312"/>
      <c r="IQ11" s="312"/>
      <c r="IR11" s="312"/>
      <c r="IS11" s="312"/>
      <c r="IT11" s="312">
        <f t="shared" si="0"/>
        <v>0</v>
      </c>
      <c r="IU11" s="312"/>
      <c r="IV11" s="313" t="s">
        <v>10</v>
      </c>
    </row>
    <row r="12" spans="1:256" s="311" customFormat="1" ht="12.75" customHeight="1">
      <c r="A12" s="317" t="s">
        <v>552</v>
      </c>
      <c r="B12" s="894"/>
      <c r="C12" s="894"/>
      <c r="D12" s="895"/>
      <c r="E12" s="895"/>
      <c r="F12" s="897" t="s">
        <v>39</v>
      </c>
      <c r="G12" s="897"/>
      <c r="H12" s="319" t="s">
        <v>38</v>
      </c>
      <c r="II12" s="890"/>
      <c r="IJ12" s="890"/>
      <c r="IK12" s="890"/>
      <c r="IL12" s="890"/>
      <c r="IM12" s="890"/>
      <c r="IN12" s="890"/>
      <c r="IO12" s="312"/>
      <c r="IP12" s="312"/>
      <c r="IQ12" s="312"/>
      <c r="IR12" s="312"/>
      <c r="IS12" s="312"/>
      <c r="IT12" s="312">
        <f t="shared" si="0"/>
        <v>0</v>
      </c>
      <c r="IU12" s="312"/>
      <c r="IV12" s="313" t="s">
        <v>12</v>
      </c>
    </row>
    <row r="13" spans="1:256" s="311" customFormat="1" ht="12.75" customHeight="1">
      <c r="A13" s="320"/>
      <c r="B13" s="894"/>
      <c r="C13" s="894"/>
      <c r="D13" s="898" t="s">
        <v>40</v>
      </c>
      <c r="E13" s="898"/>
      <c r="F13" s="898" t="s">
        <v>41</v>
      </c>
      <c r="G13" s="898"/>
      <c r="H13" s="322" t="s">
        <v>553</v>
      </c>
      <c r="II13" s="312"/>
      <c r="IJ13" s="312"/>
      <c r="IK13" s="312"/>
      <c r="IL13" s="312"/>
      <c r="IM13" s="312"/>
      <c r="IN13" s="312"/>
      <c r="IO13" s="312"/>
      <c r="IP13" s="312"/>
      <c r="IQ13" s="312"/>
      <c r="IR13" s="312"/>
      <c r="IS13" s="312"/>
      <c r="IT13" s="312">
        <f>SUM(IT7:IT12)+IO6</f>
        <v>1</v>
      </c>
      <c r="IU13" s="312"/>
      <c r="IV13" s="312"/>
    </row>
    <row r="14" spans="1:256" s="311" customFormat="1" ht="12.75" customHeight="1">
      <c r="A14" s="323" t="s">
        <v>554</v>
      </c>
      <c r="B14" s="899">
        <f>B15+B18+B21+B24+B25</f>
        <v>734500</v>
      </c>
      <c r="C14" s="899"/>
      <c r="D14" s="899">
        <f>D15+D18+D21+D24+D25</f>
        <v>734500</v>
      </c>
      <c r="E14" s="899"/>
      <c r="F14" s="899">
        <f>F15+F18+F21+F24+F25</f>
        <v>357218.41</v>
      </c>
      <c r="G14" s="899"/>
      <c r="H14" s="324">
        <f t="shared" ref="H14:H38" si="1">IF(D14="",0,IF(D14=0,0,F14/D14))</f>
        <v>0.48634228727025186</v>
      </c>
      <c r="I14" s="325"/>
      <c r="II14" s="312"/>
      <c r="IJ14" s="312"/>
      <c r="IK14" s="312"/>
      <c r="IL14" s="312"/>
      <c r="IM14" s="312"/>
      <c r="IN14" s="312"/>
      <c r="IO14" s="312"/>
      <c r="IP14" s="312"/>
      <c r="IQ14" s="312"/>
      <c r="IR14" s="312"/>
      <c r="IS14" s="312"/>
      <c r="IT14" s="312"/>
      <c r="IU14" s="326" t="s">
        <v>555</v>
      </c>
      <c r="IV14" s="312">
        <f>+'Informações Iniciais'!C23</f>
        <v>0</v>
      </c>
    </row>
    <row r="15" spans="1:256" s="311" customFormat="1" ht="12.75" customHeight="1">
      <c r="A15" s="327" t="s">
        <v>556</v>
      </c>
      <c r="B15" s="853">
        <f>+B16+B17</f>
        <v>7500</v>
      </c>
      <c r="C15" s="853"/>
      <c r="D15" s="853">
        <f>+D16+D17</f>
        <v>7500</v>
      </c>
      <c r="E15" s="853"/>
      <c r="F15" s="853">
        <f>+F16+F17</f>
        <v>5914.7</v>
      </c>
      <c r="G15" s="853"/>
      <c r="H15" s="324">
        <f t="shared" si="1"/>
        <v>0.78862666666666659</v>
      </c>
    </row>
    <row r="16" spans="1:256" s="311" customFormat="1" ht="12.75" customHeight="1">
      <c r="A16" s="327" t="s">
        <v>557</v>
      </c>
      <c r="B16" s="781">
        <v>5000</v>
      </c>
      <c r="C16" s="781"/>
      <c r="D16" s="781">
        <v>5000</v>
      </c>
      <c r="E16" s="781"/>
      <c r="F16" s="781">
        <v>5914.7</v>
      </c>
      <c r="G16" s="781"/>
      <c r="H16" s="324">
        <f t="shared" si="1"/>
        <v>1.1829399999999999</v>
      </c>
    </row>
    <row r="17" spans="1:9" s="311" customFormat="1" ht="12.75" customHeight="1">
      <c r="A17" s="327" t="s">
        <v>558</v>
      </c>
      <c r="B17" s="781">
        <v>2500</v>
      </c>
      <c r="C17" s="781"/>
      <c r="D17" s="781">
        <v>2500</v>
      </c>
      <c r="E17" s="781"/>
      <c r="F17" s="781"/>
      <c r="G17" s="781"/>
      <c r="H17" s="324">
        <f t="shared" si="1"/>
        <v>0</v>
      </c>
    </row>
    <row r="18" spans="1:9" s="311" customFormat="1" ht="12.75" customHeight="1">
      <c r="A18" s="327" t="s">
        <v>559</v>
      </c>
      <c r="B18" s="853">
        <f>+B19+B20</f>
        <v>32500</v>
      </c>
      <c r="C18" s="853"/>
      <c r="D18" s="853">
        <f>+D19+D20</f>
        <v>32500</v>
      </c>
      <c r="E18" s="853"/>
      <c r="F18" s="853">
        <f>+F19+F20</f>
        <v>33551.910000000003</v>
      </c>
      <c r="G18" s="853"/>
      <c r="H18" s="324">
        <f t="shared" si="1"/>
        <v>1.0323664615384616</v>
      </c>
    </row>
    <row r="19" spans="1:9" s="311" customFormat="1" ht="12.75" customHeight="1">
      <c r="A19" s="327" t="s">
        <v>560</v>
      </c>
      <c r="B19" s="781">
        <v>30000</v>
      </c>
      <c r="C19" s="781"/>
      <c r="D19" s="781">
        <v>30000</v>
      </c>
      <c r="E19" s="781"/>
      <c r="F19" s="781">
        <v>33551.910000000003</v>
      </c>
      <c r="G19" s="781"/>
      <c r="H19" s="324">
        <f t="shared" si="1"/>
        <v>1.1183970000000001</v>
      </c>
    </row>
    <row r="20" spans="1:9" s="311" customFormat="1" ht="12.75" customHeight="1">
      <c r="A20" s="327" t="s">
        <v>561</v>
      </c>
      <c r="B20" s="781">
        <v>2500</v>
      </c>
      <c r="C20" s="781"/>
      <c r="D20" s="781">
        <v>2500</v>
      </c>
      <c r="E20" s="781"/>
      <c r="F20" s="781"/>
      <c r="G20" s="781"/>
      <c r="H20" s="324">
        <f t="shared" si="1"/>
        <v>0</v>
      </c>
    </row>
    <row r="21" spans="1:9" s="311" customFormat="1" ht="12.75" customHeight="1">
      <c r="A21" s="327" t="s">
        <v>562</v>
      </c>
      <c r="B21" s="853">
        <f>+B22+B23</f>
        <v>442500</v>
      </c>
      <c r="C21" s="853"/>
      <c r="D21" s="853">
        <f>+D22+D23</f>
        <v>442500</v>
      </c>
      <c r="E21" s="853"/>
      <c r="F21" s="853">
        <f>+F22+F23</f>
        <v>189892.74</v>
      </c>
      <c r="G21" s="853"/>
      <c r="H21" s="324">
        <f t="shared" si="1"/>
        <v>0.42913613559322034</v>
      </c>
    </row>
    <row r="22" spans="1:9" s="311" customFormat="1" ht="12.75" customHeight="1">
      <c r="A22" s="327" t="s">
        <v>563</v>
      </c>
      <c r="B22" s="781">
        <v>440000</v>
      </c>
      <c r="C22" s="781"/>
      <c r="D22" s="781">
        <v>440000</v>
      </c>
      <c r="E22" s="781"/>
      <c r="F22" s="781">
        <v>189892.74</v>
      </c>
      <c r="G22" s="781"/>
      <c r="H22" s="324">
        <f t="shared" si="1"/>
        <v>0.43157440909090905</v>
      </c>
    </row>
    <row r="23" spans="1:9" s="311" customFormat="1" ht="12.75" customHeight="1">
      <c r="A23" s="327" t="s">
        <v>564</v>
      </c>
      <c r="B23" s="781">
        <v>2500</v>
      </c>
      <c r="C23" s="781"/>
      <c r="D23" s="781">
        <v>2500</v>
      </c>
      <c r="E23" s="781"/>
      <c r="F23" s="781"/>
      <c r="G23" s="781"/>
      <c r="H23" s="324">
        <f t="shared" si="1"/>
        <v>0</v>
      </c>
    </row>
    <row r="24" spans="1:9" s="311" customFormat="1" ht="12.75" customHeight="1">
      <c r="A24" s="323" t="s">
        <v>565</v>
      </c>
      <c r="B24" s="781">
        <v>252000</v>
      </c>
      <c r="C24" s="781"/>
      <c r="D24" s="781">
        <v>252000</v>
      </c>
      <c r="E24" s="781"/>
      <c r="F24" s="781">
        <v>127859.06</v>
      </c>
      <c r="G24" s="781"/>
      <c r="H24" s="324">
        <f t="shared" si="1"/>
        <v>0.50737722222222226</v>
      </c>
    </row>
    <row r="25" spans="1:9" s="311" customFormat="1" ht="12.75" customHeight="1">
      <c r="A25" s="323" t="s">
        <v>566</v>
      </c>
      <c r="B25" s="853">
        <f>+B26+B27</f>
        <v>0</v>
      </c>
      <c r="C25" s="853"/>
      <c r="D25" s="853">
        <f>+D26+D27</f>
        <v>0</v>
      </c>
      <c r="E25" s="853"/>
      <c r="F25" s="853">
        <f>+F26+F27</f>
        <v>0</v>
      </c>
      <c r="G25" s="853"/>
      <c r="H25" s="324">
        <f t="shared" si="1"/>
        <v>0</v>
      </c>
    </row>
    <row r="26" spans="1:9" s="311" customFormat="1" ht="12.75" customHeight="1">
      <c r="A26" s="327" t="s">
        <v>567</v>
      </c>
      <c r="B26" s="781"/>
      <c r="C26" s="781"/>
      <c r="D26" s="781"/>
      <c r="E26" s="781"/>
      <c r="F26" s="781"/>
      <c r="G26" s="781"/>
      <c r="H26" s="324">
        <f t="shared" si="1"/>
        <v>0</v>
      </c>
    </row>
    <row r="27" spans="1:9" s="311" customFormat="1" ht="12.75" customHeight="1">
      <c r="A27" s="327" t="s">
        <v>568</v>
      </c>
      <c r="B27" s="781"/>
      <c r="C27" s="781"/>
      <c r="D27" s="781"/>
      <c r="E27" s="781"/>
      <c r="F27" s="781"/>
      <c r="G27" s="781"/>
      <c r="H27" s="324">
        <f t="shared" si="1"/>
        <v>0</v>
      </c>
    </row>
    <row r="28" spans="1:9" s="311" customFormat="1" ht="12.75" customHeight="1">
      <c r="A28" s="323" t="s">
        <v>569</v>
      </c>
      <c r="B28" s="899">
        <f>SUM(B29,B32:C37)</f>
        <v>9089000</v>
      </c>
      <c r="C28" s="899"/>
      <c r="D28" s="899">
        <f>SUM(D29,D32:E37)</f>
        <v>9089000</v>
      </c>
      <c r="E28" s="899"/>
      <c r="F28" s="899">
        <f>SUM(F29,F32:G37)</f>
        <v>4322250.8</v>
      </c>
      <c r="G28" s="899"/>
      <c r="H28" s="324">
        <f t="shared" si="1"/>
        <v>0.47554745296512263</v>
      </c>
      <c r="I28" s="328"/>
    </row>
    <row r="29" spans="1:9" s="311" customFormat="1" ht="12.75" customHeight="1">
      <c r="A29" s="323" t="s">
        <v>570</v>
      </c>
      <c r="B29" s="853">
        <f>SUM(B30:B31)</f>
        <v>7425000</v>
      </c>
      <c r="C29" s="853"/>
      <c r="D29" s="853">
        <f>SUM(D30:D31)</f>
        <v>7425000</v>
      </c>
      <c r="E29" s="853"/>
      <c r="F29" s="853">
        <f>SUM(F30:F31)</f>
        <v>3502253</v>
      </c>
      <c r="G29" s="853"/>
      <c r="H29" s="324">
        <f t="shared" si="1"/>
        <v>0.47168390572390573</v>
      </c>
    </row>
    <row r="30" spans="1:9" s="311" customFormat="1" ht="12.75" customHeight="1">
      <c r="A30" s="323" t="s">
        <v>571</v>
      </c>
      <c r="B30" s="781">
        <v>7425000</v>
      </c>
      <c r="C30" s="781"/>
      <c r="D30" s="781">
        <v>7425000</v>
      </c>
      <c r="E30" s="781"/>
      <c r="F30" s="781">
        <v>3502253</v>
      </c>
      <c r="G30" s="781"/>
      <c r="H30" s="324">
        <f t="shared" si="1"/>
        <v>0.47168390572390573</v>
      </c>
    </row>
    <row r="31" spans="1:9" s="311" customFormat="1" ht="12.75" customHeight="1">
      <c r="A31" s="323" t="s">
        <v>572</v>
      </c>
      <c r="B31" s="781"/>
      <c r="C31" s="781"/>
      <c r="D31" s="781"/>
      <c r="E31" s="781"/>
      <c r="F31" s="781"/>
      <c r="G31" s="781"/>
      <c r="H31" s="324">
        <f t="shared" si="1"/>
        <v>0</v>
      </c>
    </row>
    <row r="32" spans="1:9" s="311" customFormat="1" ht="12.75" customHeight="1">
      <c r="A32" s="323" t="s">
        <v>573</v>
      </c>
      <c r="B32" s="781">
        <v>1500000</v>
      </c>
      <c r="C32" s="781"/>
      <c r="D32" s="781">
        <v>1500000</v>
      </c>
      <c r="E32" s="781"/>
      <c r="F32" s="781">
        <v>730685.17</v>
      </c>
      <c r="G32" s="781"/>
      <c r="H32" s="324">
        <f t="shared" si="1"/>
        <v>0.48712344666666668</v>
      </c>
    </row>
    <row r="33" spans="1:9" s="311" customFormat="1" ht="12.75" customHeight="1">
      <c r="A33" s="323" t="s">
        <v>574</v>
      </c>
      <c r="B33" s="781">
        <v>12000</v>
      </c>
      <c r="C33" s="781"/>
      <c r="D33" s="781">
        <v>12000</v>
      </c>
      <c r="E33" s="781"/>
      <c r="F33" s="781">
        <v>4404.42</v>
      </c>
      <c r="G33" s="781"/>
      <c r="H33" s="324">
        <f t="shared" si="1"/>
        <v>0.367035</v>
      </c>
    </row>
    <row r="34" spans="1:9" s="311" customFormat="1" ht="12.75" customHeight="1">
      <c r="A34" s="323" t="s">
        <v>575</v>
      </c>
      <c r="B34" s="781">
        <v>15000</v>
      </c>
      <c r="C34" s="781"/>
      <c r="D34" s="781">
        <v>15000</v>
      </c>
      <c r="E34" s="781"/>
      <c r="F34" s="781">
        <v>6048.07</v>
      </c>
      <c r="G34" s="781"/>
      <c r="H34" s="324">
        <f t="shared" si="1"/>
        <v>0.40320466666666666</v>
      </c>
    </row>
    <row r="35" spans="1:9" s="311" customFormat="1" ht="12.75" customHeight="1">
      <c r="A35" s="323" t="s">
        <v>576</v>
      </c>
      <c r="B35" s="781">
        <v>7000</v>
      </c>
      <c r="C35" s="781"/>
      <c r="D35" s="781">
        <v>7000</v>
      </c>
      <c r="E35" s="781"/>
      <c r="F35" s="781">
        <v>240.81</v>
      </c>
      <c r="G35" s="781"/>
      <c r="H35" s="324">
        <f t="shared" si="1"/>
        <v>3.4401428571428569E-2</v>
      </c>
    </row>
    <row r="36" spans="1:9" s="311" customFormat="1" ht="12.75" customHeight="1">
      <c r="A36" s="323" t="s">
        <v>577</v>
      </c>
      <c r="B36" s="781">
        <v>130000</v>
      </c>
      <c r="C36" s="781"/>
      <c r="D36" s="781">
        <v>130000</v>
      </c>
      <c r="E36" s="781"/>
      <c r="F36" s="781">
        <v>78619.33</v>
      </c>
      <c r="G36" s="781"/>
      <c r="H36" s="324">
        <f t="shared" si="1"/>
        <v>0.60476407692307699</v>
      </c>
    </row>
    <row r="37" spans="1:9" s="311" customFormat="1" ht="12.75" customHeight="1">
      <c r="A37" s="323" t="s">
        <v>578</v>
      </c>
      <c r="B37" s="781"/>
      <c r="C37" s="781"/>
      <c r="D37" s="781"/>
      <c r="E37" s="781"/>
      <c r="F37" s="781"/>
      <c r="G37" s="781"/>
      <c r="H37" s="324">
        <f t="shared" si="1"/>
        <v>0</v>
      </c>
    </row>
    <row r="38" spans="1:9" s="311" customFormat="1" ht="12.75" customHeight="1">
      <c r="A38" s="329" t="s">
        <v>579</v>
      </c>
      <c r="B38" s="900">
        <f>B14+B28</f>
        <v>9823500</v>
      </c>
      <c r="C38" s="900"/>
      <c r="D38" s="900">
        <f>D14+D28</f>
        <v>9823500</v>
      </c>
      <c r="E38" s="900"/>
      <c r="F38" s="900">
        <f>F14+F28</f>
        <v>4679469.21</v>
      </c>
      <c r="G38" s="900"/>
      <c r="H38" s="330">
        <f t="shared" si="1"/>
        <v>0.47635457932508779</v>
      </c>
      <c r="I38" s="328"/>
    </row>
    <row r="39" spans="1:9" s="311" customFormat="1" ht="12.75" customHeight="1">
      <c r="A39" s="331"/>
      <c r="B39" s="894" t="s">
        <v>33</v>
      </c>
      <c r="C39" s="894"/>
      <c r="D39" s="895" t="s">
        <v>34</v>
      </c>
      <c r="E39" s="895"/>
      <c r="F39" s="896" t="s">
        <v>35</v>
      </c>
      <c r="G39" s="896"/>
      <c r="H39" s="896"/>
    </row>
    <row r="40" spans="1:9" s="311" customFormat="1" ht="12.75" customHeight="1">
      <c r="A40" s="332" t="s">
        <v>580</v>
      </c>
      <c r="B40" s="894"/>
      <c r="C40" s="894"/>
      <c r="D40" s="895"/>
      <c r="E40" s="895"/>
      <c r="F40" s="897" t="s">
        <v>39</v>
      </c>
      <c r="G40" s="897"/>
      <c r="H40" s="319" t="s">
        <v>38</v>
      </c>
    </row>
    <row r="41" spans="1:9" s="311" customFormat="1" ht="12.75" customHeight="1">
      <c r="A41" s="320"/>
      <c r="B41" s="894"/>
      <c r="C41" s="894"/>
      <c r="D41" s="898" t="s">
        <v>40</v>
      </c>
      <c r="E41" s="898"/>
      <c r="F41" s="898" t="s">
        <v>41</v>
      </c>
      <c r="G41" s="898"/>
      <c r="H41" s="322" t="s">
        <v>553</v>
      </c>
    </row>
    <row r="42" spans="1:9" s="311" customFormat="1" ht="25.5" customHeight="1">
      <c r="A42" s="323" t="s">
        <v>581</v>
      </c>
      <c r="B42" s="782"/>
      <c r="C42" s="782"/>
      <c r="D42" s="782"/>
      <c r="E42" s="782"/>
      <c r="F42" s="782"/>
      <c r="G42" s="782"/>
      <c r="H42" s="324">
        <f t="shared" ref="H42:H55" si="2">IF(D42="",0,IF(D42=0,0,F42/D42))</f>
        <v>0</v>
      </c>
      <c r="I42" s="333"/>
    </row>
    <row r="43" spans="1:9" s="311" customFormat="1" ht="12.75" customHeight="1">
      <c r="A43" s="323" t="s">
        <v>582</v>
      </c>
      <c r="B43" s="853">
        <f>SUM(B44:C49)</f>
        <v>890000</v>
      </c>
      <c r="C43" s="853"/>
      <c r="D43" s="853">
        <f>SUM(D44:E49)</f>
        <v>890000</v>
      </c>
      <c r="E43" s="853"/>
      <c r="F43" s="853">
        <f>SUM(F44:G49)</f>
        <v>203364.64</v>
      </c>
      <c r="G43" s="853"/>
      <c r="H43" s="324">
        <f t="shared" si="2"/>
        <v>0.22849959550561799</v>
      </c>
      <c r="I43" s="333"/>
    </row>
    <row r="44" spans="1:9" s="311" customFormat="1" ht="12.75" customHeight="1">
      <c r="A44" s="323" t="s">
        <v>583</v>
      </c>
      <c r="B44" s="781">
        <v>120000</v>
      </c>
      <c r="C44" s="781"/>
      <c r="D44" s="781">
        <v>120000</v>
      </c>
      <c r="E44" s="781"/>
      <c r="F44" s="781">
        <v>59444.43</v>
      </c>
      <c r="G44" s="781"/>
      <c r="H44" s="324">
        <f t="shared" si="2"/>
        <v>0.49537025000000001</v>
      </c>
      <c r="I44" s="333"/>
    </row>
    <row r="45" spans="1:9" s="311" customFormat="1" ht="12.75" customHeight="1">
      <c r="A45" s="334" t="s">
        <v>584</v>
      </c>
      <c r="B45" s="781"/>
      <c r="C45" s="781"/>
      <c r="D45" s="781"/>
      <c r="E45" s="781"/>
      <c r="F45" s="781"/>
      <c r="G45" s="781"/>
      <c r="H45" s="324">
        <f t="shared" si="2"/>
        <v>0</v>
      </c>
      <c r="I45" s="333"/>
    </row>
    <row r="46" spans="1:9" s="311" customFormat="1" ht="12.75" customHeight="1">
      <c r="A46" s="334" t="s">
        <v>585</v>
      </c>
      <c r="B46" s="781">
        <v>737000</v>
      </c>
      <c r="C46" s="781"/>
      <c r="D46" s="781">
        <v>737000</v>
      </c>
      <c r="E46" s="781"/>
      <c r="F46" s="781">
        <v>139508.76</v>
      </c>
      <c r="G46" s="781"/>
      <c r="H46" s="324">
        <f t="shared" si="2"/>
        <v>0.18929275440976934</v>
      </c>
      <c r="I46" s="333"/>
    </row>
    <row r="47" spans="1:9" s="311" customFormat="1" ht="12.75" customHeight="1">
      <c r="A47" s="334" t="s">
        <v>586</v>
      </c>
      <c r="B47" s="781"/>
      <c r="C47" s="781"/>
      <c r="D47" s="781"/>
      <c r="E47" s="781"/>
      <c r="F47" s="781"/>
      <c r="G47" s="781"/>
      <c r="H47" s="324">
        <f t="shared" si="2"/>
        <v>0</v>
      </c>
      <c r="I47" s="333"/>
    </row>
    <row r="48" spans="1:9" s="311" customFormat="1" ht="12.75" customHeight="1">
      <c r="A48" s="323" t="s">
        <v>587</v>
      </c>
      <c r="B48" s="781"/>
      <c r="C48" s="781"/>
      <c r="D48" s="781"/>
      <c r="E48" s="781"/>
      <c r="F48" s="781"/>
      <c r="G48" s="781"/>
      <c r="H48" s="324">
        <f t="shared" si="2"/>
        <v>0</v>
      </c>
      <c r="I48" s="333"/>
    </row>
    <row r="49" spans="1:9" s="311" customFormat="1" ht="12.75" customHeight="1">
      <c r="A49" s="323" t="s">
        <v>588</v>
      </c>
      <c r="B49" s="781">
        <v>33000</v>
      </c>
      <c r="C49" s="781"/>
      <c r="D49" s="781">
        <v>33000</v>
      </c>
      <c r="E49" s="781"/>
      <c r="F49" s="781">
        <v>4411.45</v>
      </c>
      <c r="G49" s="781"/>
      <c r="H49" s="324">
        <f t="shared" si="2"/>
        <v>0.13368030303030304</v>
      </c>
      <c r="I49" s="333"/>
    </row>
    <row r="50" spans="1:9" s="311" customFormat="1" ht="12.75" customHeight="1">
      <c r="A50" s="323" t="s">
        <v>589</v>
      </c>
      <c r="B50" s="853">
        <f>B51+B52</f>
        <v>0</v>
      </c>
      <c r="C50" s="853"/>
      <c r="D50" s="853">
        <f>D51+D52</f>
        <v>0</v>
      </c>
      <c r="E50" s="853"/>
      <c r="F50" s="853">
        <f>F51+F52</f>
        <v>0</v>
      </c>
      <c r="G50" s="853"/>
      <c r="H50" s="324">
        <f t="shared" si="2"/>
        <v>0</v>
      </c>
      <c r="I50" s="333"/>
    </row>
    <row r="51" spans="1:9" s="311" customFormat="1" ht="12.75" customHeight="1">
      <c r="A51" s="335" t="s">
        <v>590</v>
      </c>
      <c r="B51" s="781"/>
      <c r="C51" s="781"/>
      <c r="D51" s="781"/>
      <c r="E51" s="781"/>
      <c r="F51" s="781"/>
      <c r="G51" s="781"/>
      <c r="H51" s="324">
        <f t="shared" si="2"/>
        <v>0</v>
      </c>
    </row>
    <row r="52" spans="1:9" s="311" customFormat="1" ht="12.75" customHeight="1">
      <c r="A52" s="336" t="s">
        <v>591</v>
      </c>
      <c r="B52" s="781"/>
      <c r="C52" s="781"/>
      <c r="D52" s="781"/>
      <c r="E52" s="781"/>
      <c r="F52" s="781"/>
      <c r="G52" s="781"/>
      <c r="H52" s="324">
        <f t="shared" si="2"/>
        <v>0</v>
      </c>
    </row>
    <row r="53" spans="1:9" s="311" customFormat="1" ht="12.75" customHeight="1">
      <c r="A53" s="323" t="s">
        <v>592</v>
      </c>
      <c r="B53" s="781"/>
      <c r="C53" s="781"/>
      <c r="D53" s="781"/>
      <c r="E53" s="781"/>
      <c r="F53" s="781"/>
      <c r="G53" s="781"/>
      <c r="H53" s="324">
        <f t="shared" si="2"/>
        <v>0</v>
      </c>
    </row>
    <row r="54" spans="1:9" s="311" customFormat="1" ht="12.75" customHeight="1">
      <c r="A54" s="323" t="s">
        <v>593</v>
      </c>
      <c r="B54" s="781">
        <v>161200</v>
      </c>
      <c r="C54" s="781"/>
      <c r="D54" s="781">
        <v>161200</v>
      </c>
      <c r="E54" s="781"/>
      <c r="F54" s="781">
        <v>4475.45</v>
      </c>
      <c r="G54" s="781"/>
      <c r="H54" s="324">
        <f t="shared" si="2"/>
        <v>2.776333746898263E-2</v>
      </c>
    </row>
    <row r="55" spans="1:9" s="311" customFormat="1" ht="15" customHeight="1">
      <c r="A55" s="329" t="s">
        <v>594</v>
      </c>
      <c r="B55" s="900">
        <f>SUM(B42,B43,B50,B53:C54)</f>
        <v>1051200</v>
      </c>
      <c r="C55" s="900"/>
      <c r="D55" s="900">
        <f>SUM(D42,D43,D50,D53:E54)</f>
        <v>1051200</v>
      </c>
      <c r="E55" s="900"/>
      <c r="F55" s="900">
        <f>SUM(F42,F43,F50,F53:G54)</f>
        <v>207840.09000000003</v>
      </c>
      <c r="G55" s="900"/>
      <c r="H55" s="330">
        <f t="shared" si="2"/>
        <v>0.19771698059360732</v>
      </c>
      <c r="I55" s="328"/>
    </row>
    <row r="56" spans="1:9" s="311" customFormat="1" ht="12.75" customHeight="1">
      <c r="A56" s="893" t="s">
        <v>595</v>
      </c>
      <c r="B56" s="893"/>
      <c r="C56" s="893"/>
      <c r="D56" s="893"/>
      <c r="E56" s="893"/>
      <c r="F56" s="893"/>
      <c r="G56" s="893"/>
      <c r="H56" s="893"/>
    </row>
    <row r="57" spans="1:9" s="311" customFormat="1" ht="12.75" customHeight="1">
      <c r="A57" s="331"/>
      <c r="B57" s="894" t="s">
        <v>33</v>
      </c>
      <c r="C57" s="894"/>
      <c r="D57" s="897" t="s">
        <v>596</v>
      </c>
      <c r="E57" s="897"/>
      <c r="F57" s="896" t="s">
        <v>35</v>
      </c>
      <c r="G57" s="896"/>
      <c r="H57" s="896"/>
    </row>
    <row r="58" spans="1:9" s="311" customFormat="1" ht="12.75" customHeight="1">
      <c r="A58" s="332" t="s">
        <v>597</v>
      </c>
      <c r="B58" s="894"/>
      <c r="C58" s="894"/>
      <c r="D58" s="901" t="s">
        <v>171</v>
      </c>
      <c r="E58" s="901"/>
      <c r="F58" s="897" t="s">
        <v>39</v>
      </c>
      <c r="G58" s="897"/>
      <c r="H58" s="319" t="s">
        <v>38</v>
      </c>
    </row>
    <row r="59" spans="1:9" s="311" customFormat="1" ht="12.75" customHeight="1">
      <c r="A59" s="338"/>
      <c r="B59" s="894"/>
      <c r="C59" s="894"/>
      <c r="D59" s="898" t="s">
        <v>40</v>
      </c>
      <c r="E59" s="898"/>
      <c r="F59" s="898" t="s">
        <v>41</v>
      </c>
      <c r="G59" s="898"/>
      <c r="H59" s="322" t="s">
        <v>553</v>
      </c>
    </row>
    <row r="60" spans="1:9" s="311" customFormat="1" ht="12.75" customHeight="1">
      <c r="A60" s="339" t="s">
        <v>598</v>
      </c>
      <c r="B60" s="853">
        <f>SUM(B61:C66)</f>
        <v>1817800</v>
      </c>
      <c r="C60" s="853"/>
      <c r="D60" s="853">
        <f>SUM(D61:E66)</f>
        <v>1817800</v>
      </c>
      <c r="E60" s="853"/>
      <c r="F60" s="853">
        <f>SUM(F61:G66)</f>
        <v>847516</v>
      </c>
      <c r="G60" s="853"/>
      <c r="H60" s="324">
        <f t="shared" ref="H60:H71" si="3">IF(D60="",0,IF(D60=0,0,F60/D60))</f>
        <v>0.46623170865881836</v>
      </c>
    </row>
    <row r="61" spans="1:9" s="311" customFormat="1" ht="12.75" customHeight="1">
      <c r="A61" s="323" t="s">
        <v>599</v>
      </c>
      <c r="B61" s="781">
        <v>1485000</v>
      </c>
      <c r="C61" s="781"/>
      <c r="D61" s="781">
        <v>1485000</v>
      </c>
      <c r="E61" s="781"/>
      <c r="F61" s="781">
        <v>700450.13</v>
      </c>
      <c r="G61" s="781"/>
      <c r="H61" s="324">
        <f t="shared" si="3"/>
        <v>0.47168358922558923</v>
      </c>
    </row>
    <row r="62" spans="1:9" s="311" customFormat="1" ht="12.75" customHeight="1">
      <c r="A62" s="323" t="s">
        <v>600</v>
      </c>
      <c r="B62" s="781">
        <v>300000</v>
      </c>
      <c r="C62" s="781"/>
      <c r="D62" s="781">
        <v>300000</v>
      </c>
      <c r="E62" s="781"/>
      <c r="F62" s="781">
        <v>146136.89000000001</v>
      </c>
      <c r="G62" s="781"/>
      <c r="H62" s="324">
        <f t="shared" si="3"/>
        <v>0.48712296666666671</v>
      </c>
    </row>
    <row r="63" spans="1:9" s="311" customFormat="1" ht="12.75" customHeight="1">
      <c r="A63" s="323" t="s">
        <v>601</v>
      </c>
      <c r="B63" s="781">
        <v>2400</v>
      </c>
      <c r="C63" s="781"/>
      <c r="D63" s="781">
        <v>2400</v>
      </c>
      <c r="E63" s="781"/>
      <c r="F63" s="781">
        <v>880.86</v>
      </c>
      <c r="G63" s="781"/>
      <c r="H63" s="324">
        <f t="shared" si="3"/>
        <v>0.36702499999999999</v>
      </c>
    </row>
    <row r="64" spans="1:9" s="311" customFormat="1" ht="12.75" customHeight="1">
      <c r="A64" s="323" t="s">
        <v>602</v>
      </c>
      <c r="B64" s="781">
        <v>3000</v>
      </c>
      <c r="C64" s="781"/>
      <c r="D64" s="781">
        <v>3000</v>
      </c>
      <c r="E64" s="781"/>
      <c r="F64" s="781"/>
      <c r="G64" s="781"/>
      <c r="H64" s="324">
        <f t="shared" si="3"/>
        <v>0</v>
      </c>
    </row>
    <row r="65" spans="1:12" s="311" customFormat="1" ht="11.25" customHeight="1">
      <c r="A65" s="323" t="s">
        <v>603</v>
      </c>
      <c r="B65" s="781">
        <v>1400</v>
      </c>
      <c r="C65" s="781"/>
      <c r="D65" s="781">
        <v>1400</v>
      </c>
      <c r="E65" s="781"/>
      <c r="F65" s="781">
        <v>48.12</v>
      </c>
      <c r="G65" s="781"/>
      <c r="H65" s="324">
        <f t="shared" si="3"/>
        <v>3.4371428571428567E-2</v>
      </c>
    </row>
    <row r="66" spans="1:12" s="311" customFormat="1" ht="12.75" customHeight="1">
      <c r="A66" s="323" t="s">
        <v>604</v>
      </c>
      <c r="B66" s="781">
        <v>26000</v>
      </c>
      <c r="C66" s="781"/>
      <c r="D66" s="781">
        <v>26000</v>
      </c>
      <c r="E66" s="781"/>
      <c r="F66" s="781"/>
      <c r="G66" s="781"/>
      <c r="H66" s="324">
        <f t="shared" si="3"/>
        <v>0</v>
      </c>
    </row>
    <row r="67" spans="1:12" s="311" customFormat="1" ht="12.75" customHeight="1">
      <c r="A67" s="323" t="s">
        <v>605</v>
      </c>
      <c r="B67" s="853">
        <f>SUM(B68:C70)</f>
        <v>7523645</v>
      </c>
      <c r="C67" s="853"/>
      <c r="D67" s="853">
        <f>SUM(D68:E70)</f>
        <v>7523645</v>
      </c>
      <c r="E67" s="853"/>
      <c r="F67" s="853">
        <f>SUM(F68:G70)</f>
        <v>3517570.71</v>
      </c>
      <c r="G67" s="853"/>
      <c r="H67" s="324">
        <f t="shared" si="3"/>
        <v>0.4675354445883611</v>
      </c>
      <c r="I67" s="333"/>
    </row>
    <row r="68" spans="1:12" s="311" customFormat="1" ht="12.75" customHeight="1">
      <c r="A68" s="323" t="s">
        <v>606</v>
      </c>
      <c r="B68" s="781">
        <v>4057645</v>
      </c>
      <c r="C68" s="781"/>
      <c r="D68" s="781">
        <v>4057645</v>
      </c>
      <c r="E68" s="781"/>
      <c r="F68" s="781">
        <v>1745472.84</v>
      </c>
      <c r="G68" s="781"/>
      <c r="H68" s="324">
        <f t="shared" si="3"/>
        <v>0.4301689378937783</v>
      </c>
    </row>
    <row r="69" spans="1:12" s="311" customFormat="1" ht="12.75" customHeight="1">
      <c r="A69" s="323" t="s">
        <v>607</v>
      </c>
      <c r="B69" s="781">
        <v>3400000</v>
      </c>
      <c r="C69" s="781"/>
      <c r="D69" s="781">
        <v>3400000</v>
      </c>
      <c r="E69" s="781"/>
      <c r="F69" s="781">
        <v>1753169.95</v>
      </c>
      <c r="G69" s="781"/>
      <c r="H69" s="324">
        <f t="shared" si="3"/>
        <v>0.51563822058823527</v>
      </c>
    </row>
    <row r="70" spans="1:12" s="311" customFormat="1" ht="12.75" customHeight="1">
      <c r="A70" s="323" t="s">
        <v>608</v>
      </c>
      <c r="B70" s="781">
        <v>66000</v>
      </c>
      <c r="C70" s="781"/>
      <c r="D70" s="781">
        <v>66000</v>
      </c>
      <c r="E70" s="781"/>
      <c r="F70" s="781">
        <v>18927.919999999998</v>
      </c>
      <c r="G70" s="781"/>
      <c r="H70" s="324">
        <f t="shared" si="3"/>
        <v>0.28678666666666663</v>
      </c>
    </row>
    <row r="71" spans="1:12" s="311" customFormat="1" ht="12.75" customHeight="1">
      <c r="A71" s="329" t="s">
        <v>609</v>
      </c>
      <c r="B71" s="900">
        <f>B68-B60</f>
        <v>2239845</v>
      </c>
      <c r="C71" s="900"/>
      <c r="D71" s="900">
        <f>D68-D60</f>
        <v>2239845</v>
      </c>
      <c r="E71" s="900"/>
      <c r="F71" s="900">
        <f>F68-F60</f>
        <v>897956.84000000008</v>
      </c>
      <c r="G71" s="900"/>
      <c r="H71" s="340">
        <f t="shared" si="3"/>
        <v>0.40090133022597552</v>
      </c>
    </row>
    <row r="72" spans="1:12" s="311" customFormat="1" ht="13.15" customHeight="1">
      <c r="A72" s="902" t="s">
        <v>610</v>
      </c>
      <c r="B72" s="902"/>
      <c r="C72" s="902"/>
      <c r="D72" s="902"/>
      <c r="E72" s="902"/>
      <c r="F72" s="903">
        <f>IF(F71&gt;0,F71,0)</f>
        <v>897956.84000000008</v>
      </c>
      <c r="G72" s="903"/>
      <c r="H72" s="904"/>
      <c r="I72" s="341"/>
      <c r="J72" s="341"/>
      <c r="K72" s="341"/>
      <c r="L72" s="328"/>
    </row>
    <row r="73" spans="1:12" s="311" customFormat="1" ht="13.15" customHeight="1">
      <c r="A73" s="905" t="s">
        <v>611</v>
      </c>
      <c r="B73" s="905"/>
      <c r="C73" s="905"/>
      <c r="D73" s="905"/>
      <c r="E73" s="905"/>
      <c r="F73" s="903">
        <f>IF(F71&lt;0,F71,0)</f>
        <v>0</v>
      </c>
      <c r="G73" s="903"/>
      <c r="H73" s="904"/>
      <c r="I73" s="342"/>
      <c r="J73" s="342"/>
      <c r="K73" s="342"/>
      <c r="L73" s="328"/>
    </row>
    <row r="74" spans="1:12" s="311" customFormat="1" ht="44.25" customHeight="1">
      <c r="A74" s="906" t="s">
        <v>612</v>
      </c>
      <c r="B74" s="907" t="s">
        <v>118</v>
      </c>
      <c r="C74" s="907" t="s">
        <v>119</v>
      </c>
      <c r="D74" s="908" t="s">
        <v>120</v>
      </c>
      <c r="E74" s="908"/>
      <c r="F74" s="894" t="s">
        <v>121</v>
      </c>
      <c r="G74" s="894"/>
      <c r="H74" s="909" t="s">
        <v>613</v>
      </c>
      <c r="I74" s="343"/>
      <c r="J74" s="344"/>
      <c r="K74" s="345"/>
      <c r="L74" s="328"/>
    </row>
    <row r="75" spans="1:12" s="311" customFormat="1" ht="12.75" customHeight="1">
      <c r="A75" s="906"/>
      <c r="B75" s="907"/>
      <c r="C75" s="907"/>
      <c r="D75" s="318" t="s">
        <v>39</v>
      </c>
      <c r="E75" s="319" t="s">
        <v>38</v>
      </c>
      <c r="F75" s="318" t="s">
        <v>39</v>
      </c>
      <c r="G75" s="319" t="s">
        <v>38</v>
      </c>
      <c r="H75" s="909"/>
      <c r="I75" s="345"/>
      <c r="J75" s="345"/>
      <c r="K75" s="328"/>
      <c r="L75" s="328"/>
    </row>
    <row r="76" spans="1:12" s="311" customFormat="1" ht="12.75" customHeight="1">
      <c r="A76" s="906"/>
      <c r="B76" s="907"/>
      <c r="C76" s="337" t="s">
        <v>125</v>
      </c>
      <c r="D76" s="337" t="s">
        <v>126</v>
      </c>
      <c r="E76" s="332" t="s">
        <v>614</v>
      </c>
      <c r="F76" s="337" t="s">
        <v>615</v>
      </c>
      <c r="G76" s="332" t="s">
        <v>616</v>
      </c>
      <c r="H76" s="346" t="s">
        <v>617</v>
      </c>
      <c r="I76" s="345"/>
      <c r="J76" s="345"/>
      <c r="K76" s="345"/>
      <c r="L76" s="328"/>
    </row>
    <row r="77" spans="1:12" s="311" customFormat="1" ht="12.75" customHeight="1">
      <c r="A77" s="347" t="s">
        <v>618</v>
      </c>
      <c r="B77" s="348">
        <f>SUM(B78:B79)</f>
        <v>4411000</v>
      </c>
      <c r="C77" s="348">
        <f>SUM(C78:C79)</f>
        <v>4459336.29</v>
      </c>
      <c r="D77" s="348">
        <f>SUM(D78:D79)</f>
        <v>2137708.65</v>
      </c>
      <c r="E77" s="349">
        <f t="shared" ref="E77:E83" si="4">IF($C77="",0,IF($C77=0,0,D77/$C77))</f>
        <v>0.47937821033900985</v>
      </c>
      <c r="F77" s="348">
        <f>SUM(F78:F79)</f>
        <v>2137708.65</v>
      </c>
      <c r="G77" s="349">
        <f t="shared" ref="G77:G83" si="5">IF($C77="",0,IF($C77=0,0,F77/$C77))</f>
        <v>0.47937821033900985</v>
      </c>
      <c r="H77" s="350">
        <f>SUM(H78:H79)</f>
        <v>0</v>
      </c>
    </row>
    <row r="78" spans="1:12" s="311" customFormat="1" ht="12.75" customHeight="1">
      <c r="A78" s="351" t="s">
        <v>619</v>
      </c>
      <c r="B78" s="352">
        <v>520000</v>
      </c>
      <c r="C78" s="352">
        <v>520000</v>
      </c>
      <c r="D78" s="352">
        <v>197578.9</v>
      </c>
      <c r="E78" s="353">
        <f t="shared" si="4"/>
        <v>0.37995942307692304</v>
      </c>
      <c r="F78" s="352">
        <v>197578.9</v>
      </c>
      <c r="G78" s="353">
        <f t="shared" si="5"/>
        <v>0.37995942307692304</v>
      </c>
      <c r="H78" s="354"/>
    </row>
    <row r="79" spans="1:12" s="311" customFormat="1" ht="12.75" customHeight="1">
      <c r="A79" s="351" t="s">
        <v>620</v>
      </c>
      <c r="B79" s="352">
        <v>3891000</v>
      </c>
      <c r="C79" s="352">
        <v>3939336.29</v>
      </c>
      <c r="D79" s="352">
        <v>1940129.75</v>
      </c>
      <c r="E79" s="353">
        <f t="shared" si="4"/>
        <v>0.49250168230750363</v>
      </c>
      <c r="F79" s="352">
        <v>1940129.75</v>
      </c>
      <c r="G79" s="353">
        <f t="shared" si="5"/>
        <v>0.49250168230750363</v>
      </c>
      <c r="H79" s="354"/>
    </row>
    <row r="80" spans="1:12" s="311" customFormat="1" ht="12.75" customHeight="1">
      <c r="A80" s="351" t="s">
        <v>621</v>
      </c>
      <c r="B80" s="355">
        <f>SUM(B81:B82)</f>
        <v>3112645</v>
      </c>
      <c r="C80" s="355">
        <f>SUM(C81:C82)</f>
        <v>3064308.71</v>
      </c>
      <c r="D80" s="355">
        <f>SUM(D81:D82)</f>
        <v>1628620.74</v>
      </c>
      <c r="E80" s="353">
        <f t="shared" si="4"/>
        <v>0.53148063531758194</v>
      </c>
      <c r="F80" s="355">
        <f>SUM(F81:F82)</f>
        <v>1336164.99</v>
      </c>
      <c r="G80" s="353">
        <f t="shared" si="5"/>
        <v>0.43604124664058408</v>
      </c>
      <c r="H80" s="356">
        <f>SUM(H81:H82)</f>
        <v>292455.75</v>
      </c>
    </row>
    <row r="81" spans="1:256" s="311" customFormat="1" ht="12.75" customHeight="1">
      <c r="A81" s="351" t="s">
        <v>622</v>
      </c>
      <c r="B81" s="352">
        <v>200000</v>
      </c>
      <c r="C81" s="352">
        <v>200000</v>
      </c>
      <c r="D81" s="352">
        <v>88448.75</v>
      </c>
      <c r="E81" s="353">
        <f t="shared" si="4"/>
        <v>0.44224374999999999</v>
      </c>
      <c r="F81" s="352">
        <v>88448.75</v>
      </c>
      <c r="G81" s="353">
        <f t="shared" si="5"/>
        <v>0.44224374999999999</v>
      </c>
      <c r="H81" s="354"/>
    </row>
    <row r="82" spans="1:256" s="311" customFormat="1" ht="12.75" customHeight="1">
      <c r="A82" s="357" t="s">
        <v>623</v>
      </c>
      <c r="B82" s="358">
        <v>2912645</v>
      </c>
      <c r="C82" s="358">
        <v>2864308.71</v>
      </c>
      <c r="D82" s="358">
        <v>1540171.99</v>
      </c>
      <c r="E82" s="359">
        <f t="shared" si="4"/>
        <v>0.53771158975388511</v>
      </c>
      <c r="F82" s="358">
        <v>1247716.24</v>
      </c>
      <c r="G82" s="359">
        <f t="shared" si="5"/>
        <v>0.43560815761370919</v>
      </c>
      <c r="H82" s="360">
        <v>292455.75</v>
      </c>
    </row>
    <row r="83" spans="1:256" s="311" customFormat="1" ht="12.75" customHeight="1">
      <c r="A83" s="361" t="s">
        <v>624</v>
      </c>
      <c r="B83" s="362">
        <f>B77+B80</f>
        <v>7523645</v>
      </c>
      <c r="C83" s="362">
        <f>C77+C80</f>
        <v>7523645</v>
      </c>
      <c r="D83" s="362">
        <f>D77+D80</f>
        <v>3766329.3899999997</v>
      </c>
      <c r="E83" s="46">
        <f t="shared" si="4"/>
        <v>0.50059903012436124</v>
      </c>
      <c r="F83" s="362">
        <f>F77+F80</f>
        <v>3473873.6399999997</v>
      </c>
      <c r="G83" s="46">
        <f t="shared" si="5"/>
        <v>0.46172747916734502</v>
      </c>
      <c r="H83" s="363">
        <f>H77+H80</f>
        <v>292455.75</v>
      </c>
      <c r="IV83" s="312">
        <f>IF($A$7=$IV$12,IF(D83&lt;&gt;(F83+H83),0,1),1)</f>
        <v>1</v>
      </c>
    </row>
    <row r="84" spans="1:256" s="364" customFormat="1" ht="12.75" customHeight="1">
      <c r="A84" s="910" t="s">
        <v>625</v>
      </c>
      <c r="B84" s="910"/>
      <c r="C84" s="910"/>
      <c r="D84" s="910"/>
      <c r="E84" s="910"/>
      <c r="F84" s="910"/>
      <c r="G84" s="911" t="s">
        <v>410</v>
      </c>
      <c r="H84" s="911"/>
    </row>
    <row r="85" spans="1:256" s="311" customFormat="1" ht="12.75" customHeight="1">
      <c r="A85" s="912" t="s">
        <v>626</v>
      </c>
      <c r="B85" s="912"/>
      <c r="C85" s="912"/>
      <c r="D85" s="365"/>
      <c r="E85" s="365"/>
      <c r="F85" s="366"/>
      <c r="G85" s="913">
        <f>SUM(G86:G87)</f>
        <v>0</v>
      </c>
      <c r="H85" s="913"/>
    </row>
    <row r="86" spans="1:256" s="311" customFormat="1" ht="12.75" customHeight="1">
      <c r="A86" s="367" t="s">
        <v>627</v>
      </c>
      <c r="B86" s="367"/>
      <c r="C86" s="367"/>
      <c r="D86" s="367"/>
      <c r="E86" s="367"/>
      <c r="F86" s="368"/>
      <c r="G86" s="914"/>
      <c r="H86" s="914"/>
    </row>
    <row r="87" spans="1:256" s="311" customFormat="1" ht="12.75" customHeight="1">
      <c r="A87" s="367" t="s">
        <v>628</v>
      </c>
      <c r="B87" s="367"/>
      <c r="C87" s="367"/>
      <c r="D87" s="367"/>
      <c r="E87" s="367"/>
      <c r="F87" s="368"/>
      <c r="G87" s="914"/>
      <c r="H87" s="914"/>
    </row>
    <row r="88" spans="1:256" s="311" customFormat="1" ht="12.75" customHeight="1">
      <c r="A88" s="915" t="s">
        <v>629</v>
      </c>
      <c r="B88" s="915"/>
      <c r="C88" s="915"/>
      <c r="D88" s="915"/>
      <c r="E88" s="367"/>
      <c r="F88" s="368"/>
      <c r="G88" s="916">
        <f>SUM(G89:G90)</f>
        <v>0</v>
      </c>
      <c r="H88" s="916"/>
    </row>
    <row r="89" spans="1:256" s="311" customFormat="1" ht="12.75" customHeight="1">
      <c r="A89" s="367" t="s">
        <v>630</v>
      </c>
      <c r="B89" s="367"/>
      <c r="C89" s="367"/>
      <c r="D89" s="367"/>
      <c r="E89" s="367"/>
      <c r="F89" s="368"/>
      <c r="G89" s="914"/>
      <c r="H89" s="914"/>
    </row>
    <row r="90" spans="1:256" s="311" customFormat="1" ht="12.75" customHeight="1">
      <c r="A90" s="369" t="s">
        <v>631</v>
      </c>
      <c r="B90" s="369"/>
      <c r="C90" s="369"/>
      <c r="D90" s="369"/>
      <c r="E90" s="369"/>
      <c r="F90" s="370"/>
      <c r="G90" s="914"/>
      <c r="H90" s="914"/>
    </row>
    <row r="91" spans="1:256" s="311" customFormat="1" ht="12.75" customHeight="1">
      <c r="A91" s="371" t="s">
        <v>632</v>
      </c>
      <c r="B91" s="371"/>
      <c r="C91" s="371"/>
      <c r="D91" s="371"/>
      <c r="E91" s="371"/>
      <c r="F91" s="372"/>
      <c r="G91" s="917">
        <f>G85+G88</f>
        <v>0</v>
      </c>
      <c r="H91" s="917"/>
    </row>
    <row r="92" spans="1:256" s="311" customFormat="1" ht="15.75" customHeight="1">
      <c r="A92" s="918" t="s">
        <v>633</v>
      </c>
      <c r="B92" s="918"/>
      <c r="C92" s="918"/>
      <c r="D92" s="918"/>
      <c r="E92" s="918"/>
      <c r="F92" s="918"/>
      <c r="G92" s="911" t="s">
        <v>410</v>
      </c>
      <c r="H92" s="911"/>
    </row>
    <row r="93" spans="1:256" s="311" customFormat="1" ht="12.75" customHeight="1">
      <c r="A93" s="373" t="s">
        <v>634</v>
      </c>
      <c r="B93" s="373"/>
      <c r="C93" s="373"/>
      <c r="D93" s="373"/>
      <c r="E93" s="373"/>
      <c r="F93" s="374"/>
      <c r="G93" s="919">
        <f>F83-G91</f>
        <v>3473873.6399999997</v>
      </c>
      <c r="H93" s="919"/>
    </row>
    <row r="94" spans="1:256" s="311" customFormat="1" ht="14.25" customHeight="1">
      <c r="A94" s="375" t="s">
        <v>635</v>
      </c>
      <c r="B94" s="375"/>
      <c r="C94" s="375"/>
      <c r="D94" s="375"/>
      <c r="E94" s="375"/>
      <c r="F94" s="376"/>
      <c r="G94" s="920">
        <f>IF(F$67="",0,IF(F$67=0,0,(F77-(G86+G89))/F$67))</f>
        <v>0.60772300722278871</v>
      </c>
      <c r="H94" s="920"/>
    </row>
    <row r="95" spans="1:256" s="311" customFormat="1" ht="12.75" customHeight="1">
      <c r="A95" s="375" t="s">
        <v>636</v>
      </c>
      <c r="B95" s="375"/>
      <c r="C95" s="375"/>
      <c r="D95" s="375"/>
      <c r="E95" s="375"/>
      <c r="F95" s="376"/>
      <c r="G95" s="920">
        <f>IF(F$67="",0,IF(F$67=0,0,(F80-(G87+G90))/F$67))</f>
        <v>0.3798544791726447</v>
      </c>
      <c r="H95" s="920"/>
    </row>
    <row r="96" spans="1:256" s="311" customFormat="1" ht="13.5" customHeight="1">
      <c r="A96" s="921" t="s">
        <v>637</v>
      </c>
      <c r="B96" s="921"/>
      <c r="C96" s="921"/>
      <c r="D96" s="921"/>
      <c r="E96" s="921"/>
      <c r="F96" s="921"/>
      <c r="G96" s="922">
        <f>IF(G94+G95=0,0,1-G94-G95)</f>
        <v>1.2422513604566587E-2</v>
      </c>
      <c r="H96" s="922"/>
    </row>
    <row r="97" spans="1:12" s="377" customFormat="1" ht="16.5" customHeight="1">
      <c r="A97" s="918" t="s">
        <v>638</v>
      </c>
      <c r="B97" s="918"/>
      <c r="C97" s="918"/>
      <c r="D97" s="918"/>
      <c r="E97" s="918"/>
      <c r="F97" s="918"/>
      <c r="G97" s="911" t="s">
        <v>410</v>
      </c>
      <c r="H97" s="911"/>
    </row>
    <row r="98" spans="1:12" s="311" customFormat="1" ht="18.75" customHeight="1">
      <c r="A98" s="923" t="s">
        <v>1042</v>
      </c>
      <c r="B98" s="923"/>
      <c r="C98" s="923"/>
      <c r="D98" s="923"/>
      <c r="E98" s="923"/>
      <c r="F98" s="923"/>
      <c r="G98" s="924">
        <v>0</v>
      </c>
      <c r="H98" s="924"/>
    </row>
    <row r="99" spans="1:12" s="311" customFormat="1" ht="18.75" customHeight="1">
      <c r="A99" s="925" t="s">
        <v>1041</v>
      </c>
      <c r="B99" s="925"/>
      <c r="C99" s="925"/>
      <c r="D99" s="925"/>
      <c r="E99" s="925"/>
      <c r="F99" s="925"/>
      <c r="G99" s="926">
        <v>0</v>
      </c>
      <c r="H99" s="926"/>
    </row>
    <row r="100" spans="1:12" s="311" customFormat="1" ht="12.75" customHeight="1">
      <c r="A100" s="927" t="s">
        <v>639</v>
      </c>
      <c r="B100" s="927"/>
      <c r="C100" s="927"/>
      <c r="D100" s="927"/>
      <c r="E100" s="927"/>
      <c r="F100" s="927"/>
      <c r="G100" s="927"/>
      <c r="H100" s="927"/>
    </row>
    <row r="101" spans="1:12" s="311" customFormat="1" ht="44.9" customHeight="1">
      <c r="A101" s="918" t="str">
        <f>IF(IV118=0,"ERRO!!!             O total de DESPESAS EMPENHADAS (célula D140) não pode ser maior do que o somatório de DESPESAS LIQUIDADAS (célula F140) e INSCRITAS EM RESTOS A PAGAR NÃO PROCESSADOS (célula h140)","DESPESAS COM AÇÕES TÍPICAS DE MDE")</f>
        <v>DESPESAS COM AÇÕES TÍPICAS DE MDE</v>
      </c>
      <c r="B101" s="928" t="s">
        <v>118</v>
      </c>
      <c r="C101" s="928" t="s">
        <v>119</v>
      </c>
      <c r="D101" s="908" t="str">
        <f>IF(IV118=0,"ERRO!!!","DESPESAS EMPENHADAS")</f>
        <v>DESPESAS EMPENHADAS</v>
      </c>
      <c r="E101" s="908"/>
      <c r="F101" s="894" t="str">
        <f>IF(IV118=0,"ERRO!!!","DESPESAS LIQUIDADAS")</f>
        <v>DESPESAS LIQUIDADAS</v>
      </c>
      <c r="G101" s="894"/>
      <c r="H101" s="909" t="s">
        <v>613</v>
      </c>
      <c r="I101" s="343"/>
      <c r="J101" s="344"/>
      <c r="K101" s="345"/>
      <c r="L101" s="328"/>
    </row>
    <row r="102" spans="1:12" s="311" customFormat="1" ht="12.75" customHeight="1">
      <c r="A102" s="918"/>
      <c r="B102" s="928"/>
      <c r="C102" s="928"/>
      <c r="D102" s="318" t="s">
        <v>39</v>
      </c>
      <c r="E102" s="319" t="s">
        <v>38</v>
      </c>
      <c r="F102" s="318" t="s">
        <v>39</v>
      </c>
      <c r="G102" s="319" t="s">
        <v>38</v>
      </c>
      <c r="H102" s="909"/>
      <c r="I102" s="345"/>
      <c r="J102" s="345"/>
      <c r="K102" s="328"/>
      <c r="L102" s="328"/>
    </row>
    <row r="103" spans="1:12" s="311" customFormat="1" ht="12.75" customHeight="1">
      <c r="A103" s="918"/>
      <c r="B103" s="928"/>
      <c r="C103" s="321" t="s">
        <v>125</v>
      </c>
      <c r="D103" s="321" t="s">
        <v>126</v>
      </c>
      <c r="E103" s="332" t="s">
        <v>614</v>
      </c>
      <c r="F103" s="321" t="s">
        <v>615</v>
      </c>
      <c r="G103" s="322" t="s">
        <v>616</v>
      </c>
      <c r="H103" s="346" t="s">
        <v>617</v>
      </c>
      <c r="I103" s="345"/>
      <c r="J103" s="345"/>
      <c r="K103" s="345"/>
      <c r="L103" s="328"/>
    </row>
    <row r="104" spans="1:12" s="311" customFormat="1" ht="12.75" customHeight="1">
      <c r="A104" s="339" t="s">
        <v>640</v>
      </c>
      <c r="B104" s="378">
        <f>B105+B108</f>
        <v>1401623</v>
      </c>
      <c r="C104" s="378">
        <f>C105+C108</f>
        <v>1401623</v>
      </c>
      <c r="D104" s="379">
        <f>D105+D108</f>
        <v>670549.26</v>
      </c>
      <c r="E104" s="380">
        <f t="shared" ref="E104:E118" si="6">IF($C104="",0,IF($C104=0,0,D104/$C104))</f>
        <v>0.47840914425633713</v>
      </c>
      <c r="F104" s="381">
        <f>F105+F108</f>
        <v>670729.26</v>
      </c>
      <c r="G104" s="380">
        <f t="shared" ref="G104:G118" si="7">IF($C104="",0,IF($C104=0,0,F104/$C104))</f>
        <v>0.4785375668064808</v>
      </c>
      <c r="H104" s="379">
        <f>H105+H108</f>
        <v>0</v>
      </c>
      <c r="I104" s="328"/>
      <c r="J104" s="328"/>
      <c r="K104" s="328"/>
      <c r="L104" s="328"/>
    </row>
    <row r="105" spans="1:12" s="311" customFormat="1" ht="12.75" customHeight="1">
      <c r="A105" s="323" t="s">
        <v>641</v>
      </c>
      <c r="B105" s="355">
        <f>SUM(B106:B107)</f>
        <v>520000</v>
      </c>
      <c r="C105" s="355">
        <f>SUM(C106:C107)</f>
        <v>520000</v>
      </c>
      <c r="D105" s="356">
        <f>SUM(D106:D107)</f>
        <v>384521.61</v>
      </c>
      <c r="E105" s="46">
        <f t="shared" si="6"/>
        <v>0.73946463461538459</v>
      </c>
      <c r="F105" s="382">
        <f>SUM(F106:F107)</f>
        <v>384521.61</v>
      </c>
      <c r="G105" s="46">
        <f t="shared" si="7"/>
        <v>0.73946463461538459</v>
      </c>
      <c r="H105" s="356">
        <f>SUM(H106:H107)</f>
        <v>0</v>
      </c>
      <c r="I105" s="328"/>
      <c r="J105" s="328"/>
      <c r="K105" s="328"/>
      <c r="L105" s="328"/>
    </row>
    <row r="106" spans="1:12" s="311" customFormat="1" ht="12.75" customHeight="1">
      <c r="A106" s="323" t="s">
        <v>642</v>
      </c>
      <c r="B106" s="383"/>
      <c r="C106" s="383"/>
      <c r="D106" s="354"/>
      <c r="E106" s="46">
        <f t="shared" si="6"/>
        <v>0</v>
      </c>
      <c r="F106" s="384"/>
      <c r="G106" s="46">
        <f t="shared" si="7"/>
        <v>0</v>
      </c>
      <c r="H106" s="354"/>
    </row>
    <row r="107" spans="1:12" s="311" customFormat="1" ht="12.75" customHeight="1">
      <c r="A107" s="323" t="s">
        <v>643</v>
      </c>
      <c r="B107" s="383">
        <v>520000</v>
      </c>
      <c r="C107" s="383">
        <v>520000</v>
      </c>
      <c r="D107" s="354">
        <v>384521.61</v>
      </c>
      <c r="E107" s="46">
        <f t="shared" si="6"/>
        <v>0.73946463461538459</v>
      </c>
      <c r="F107" s="384">
        <v>384521.61</v>
      </c>
      <c r="G107" s="46">
        <f t="shared" si="7"/>
        <v>0.73946463461538459</v>
      </c>
      <c r="H107" s="354"/>
    </row>
    <row r="108" spans="1:12" s="311" customFormat="1" ht="12.75" customHeight="1">
      <c r="A108" s="323" t="s">
        <v>644</v>
      </c>
      <c r="B108" s="355">
        <f>SUM(B109:B110)</f>
        <v>881623</v>
      </c>
      <c r="C108" s="355">
        <f>SUM(C109:C110)</f>
        <v>881623</v>
      </c>
      <c r="D108" s="356">
        <f>SUM(D109:D110)</f>
        <v>286027.65000000002</v>
      </c>
      <c r="E108" s="46">
        <f t="shared" si="6"/>
        <v>0.3244330626583018</v>
      </c>
      <c r="F108" s="382">
        <f>SUM(F109:F110)</f>
        <v>286207.65000000002</v>
      </c>
      <c r="G108" s="46">
        <f t="shared" si="7"/>
        <v>0.3246372315604289</v>
      </c>
      <c r="H108" s="356">
        <f>SUM(H109:H110)</f>
        <v>0</v>
      </c>
    </row>
    <row r="109" spans="1:12" s="311" customFormat="1" ht="12.75" customHeight="1">
      <c r="A109" s="323" t="s">
        <v>645</v>
      </c>
      <c r="B109" s="383">
        <v>720000</v>
      </c>
      <c r="C109" s="383">
        <v>720000</v>
      </c>
      <c r="D109" s="354">
        <v>286027.65000000002</v>
      </c>
      <c r="E109" s="46">
        <f t="shared" si="6"/>
        <v>0.39726062500000003</v>
      </c>
      <c r="F109" s="384">
        <v>286207.65000000002</v>
      </c>
      <c r="G109" s="46">
        <f t="shared" si="7"/>
        <v>0.39751062500000001</v>
      </c>
      <c r="H109" s="354"/>
    </row>
    <row r="110" spans="1:12" s="311" customFormat="1" ht="12.75" customHeight="1">
      <c r="A110" s="323" t="s">
        <v>646</v>
      </c>
      <c r="B110" s="383">
        <v>161623</v>
      </c>
      <c r="C110" s="383">
        <v>161623</v>
      </c>
      <c r="D110" s="354"/>
      <c r="E110" s="46">
        <f t="shared" si="6"/>
        <v>0</v>
      </c>
      <c r="F110" s="384"/>
      <c r="G110" s="46">
        <f t="shared" si="7"/>
        <v>0</v>
      </c>
      <c r="H110" s="354"/>
    </row>
    <row r="111" spans="1:12" s="311" customFormat="1" ht="12.75" customHeight="1">
      <c r="A111" s="323" t="s">
        <v>647</v>
      </c>
      <c r="B111" s="355">
        <f>SUM(B112:B113)</f>
        <v>8005109</v>
      </c>
      <c r="C111" s="355">
        <f>SUM(C112:C113)</f>
        <v>8005109</v>
      </c>
      <c r="D111" s="356">
        <f>SUM(D112:D113)</f>
        <v>3974350.3400000003</v>
      </c>
      <c r="E111" s="46">
        <f t="shared" si="6"/>
        <v>0.49647673004827297</v>
      </c>
      <c r="F111" s="382">
        <f>SUM(F112:F113)</f>
        <v>3355815.18</v>
      </c>
      <c r="G111" s="46">
        <f t="shared" si="7"/>
        <v>0.41920918003739865</v>
      </c>
      <c r="H111" s="356">
        <f>SUM(H112:H113)</f>
        <v>618808.15999999992</v>
      </c>
    </row>
    <row r="112" spans="1:12" s="311" customFormat="1" ht="12.75" customHeight="1">
      <c r="A112" s="323" t="s">
        <v>648</v>
      </c>
      <c r="B112" s="383">
        <v>6803645</v>
      </c>
      <c r="C112" s="383">
        <v>6803645</v>
      </c>
      <c r="D112" s="354">
        <v>3480301.74</v>
      </c>
      <c r="E112" s="46">
        <f t="shared" si="6"/>
        <v>0.51153488167004602</v>
      </c>
      <c r="F112" s="384">
        <v>3187845.99</v>
      </c>
      <c r="G112" s="46">
        <f t="shared" si="7"/>
        <v>0.46854972444917398</v>
      </c>
      <c r="H112" s="354">
        <v>292455.75</v>
      </c>
    </row>
    <row r="113" spans="1:256" s="311" customFormat="1" ht="12.75" customHeight="1">
      <c r="A113" s="323" t="s">
        <v>649</v>
      </c>
      <c r="B113" s="383">
        <v>1201464</v>
      </c>
      <c r="C113" s="383">
        <v>1201464</v>
      </c>
      <c r="D113" s="354">
        <v>494048.6</v>
      </c>
      <c r="E113" s="46">
        <f t="shared" si="6"/>
        <v>0.4112054959615935</v>
      </c>
      <c r="F113" s="384">
        <v>167969.19</v>
      </c>
      <c r="G113" s="46">
        <f t="shared" si="7"/>
        <v>0.13980376440742295</v>
      </c>
      <c r="H113" s="354">
        <v>326352.40999999997</v>
      </c>
    </row>
    <row r="114" spans="1:256" s="311" customFormat="1" ht="12.75" customHeight="1">
      <c r="A114" s="323" t="s">
        <v>650</v>
      </c>
      <c r="B114" s="383">
        <v>26247</v>
      </c>
      <c r="C114" s="383">
        <v>26247</v>
      </c>
      <c r="D114" s="354"/>
      <c r="E114" s="46">
        <f t="shared" si="6"/>
        <v>0</v>
      </c>
      <c r="F114" s="384"/>
      <c r="G114" s="46">
        <f t="shared" si="7"/>
        <v>0</v>
      </c>
      <c r="H114" s="354"/>
    </row>
    <row r="115" spans="1:256" s="311" customFormat="1" ht="12.75" customHeight="1">
      <c r="A115" s="323" t="s">
        <v>651</v>
      </c>
      <c r="B115" s="383">
        <v>6847</v>
      </c>
      <c r="C115" s="383">
        <v>6847</v>
      </c>
      <c r="D115" s="354"/>
      <c r="E115" s="46">
        <f t="shared" si="6"/>
        <v>0</v>
      </c>
      <c r="F115" s="384"/>
      <c r="G115" s="46">
        <f t="shared" si="7"/>
        <v>0</v>
      </c>
      <c r="H115" s="354"/>
    </row>
    <row r="116" spans="1:256" s="311" customFormat="1" ht="12.75" customHeight="1">
      <c r="A116" s="323" t="s">
        <v>652</v>
      </c>
      <c r="B116" s="383"/>
      <c r="C116" s="383"/>
      <c r="D116" s="354"/>
      <c r="E116" s="46">
        <f t="shared" si="6"/>
        <v>0</v>
      </c>
      <c r="F116" s="384"/>
      <c r="G116" s="46">
        <f t="shared" si="7"/>
        <v>0</v>
      </c>
      <c r="H116" s="354"/>
    </row>
    <row r="117" spans="1:256" s="311" customFormat="1" ht="12.75" customHeight="1">
      <c r="A117" s="361" t="s">
        <v>653</v>
      </c>
      <c r="B117" s="383">
        <v>180000</v>
      </c>
      <c r="C117" s="383">
        <v>180000</v>
      </c>
      <c r="D117" s="354">
        <v>729561.06</v>
      </c>
      <c r="E117" s="120">
        <f t="shared" si="6"/>
        <v>4.0531170000000003</v>
      </c>
      <c r="F117" s="384">
        <v>116059.2</v>
      </c>
      <c r="G117" s="120">
        <f t="shared" si="7"/>
        <v>0.64477333333333331</v>
      </c>
      <c r="H117" s="354">
        <v>613501.86</v>
      </c>
    </row>
    <row r="118" spans="1:256" s="311" customFormat="1" ht="12.75" customHeight="1">
      <c r="A118" s="361" t="s">
        <v>654</v>
      </c>
      <c r="B118" s="385">
        <f>SUM(B104,B111,B114:B117)</f>
        <v>9619826</v>
      </c>
      <c r="C118" s="385">
        <f>SUM(C104,C111,C114:C117)</f>
        <v>9619826</v>
      </c>
      <c r="D118" s="385">
        <f>SUM(D104,D111,D114:D117)</f>
        <v>5374460.6600000001</v>
      </c>
      <c r="E118" s="386">
        <f t="shared" si="6"/>
        <v>0.55868584941141353</v>
      </c>
      <c r="F118" s="385">
        <f>SUM(F104,F111,F114:F117)</f>
        <v>4142603.6400000006</v>
      </c>
      <c r="G118" s="386">
        <f t="shared" si="7"/>
        <v>0.43063186797765374</v>
      </c>
      <c r="H118" s="387">
        <f>SUM(H104,H111,H114:H117)</f>
        <v>1232310.02</v>
      </c>
      <c r="IV118" s="312">
        <f>IF($A$7=$IV$12,IF(D118&lt;&gt;(F118+H118),0,1),1)</f>
        <v>1</v>
      </c>
    </row>
    <row r="119" spans="1:256" s="311" customFormat="1" ht="12.75" customHeight="1">
      <c r="A119" s="918" t="s">
        <v>655</v>
      </c>
      <c r="B119" s="918"/>
      <c r="C119" s="918"/>
      <c r="D119" s="918"/>
      <c r="E119" s="918"/>
      <c r="F119" s="918"/>
      <c r="G119" s="911" t="s">
        <v>410</v>
      </c>
      <c r="H119" s="911"/>
    </row>
    <row r="120" spans="1:256" s="311" customFormat="1" ht="12.75" customHeight="1">
      <c r="A120" s="918"/>
      <c r="B120" s="918"/>
      <c r="C120" s="918"/>
      <c r="D120" s="918"/>
      <c r="E120" s="918"/>
      <c r="F120" s="918"/>
      <c r="G120" s="911"/>
      <c r="H120" s="911"/>
    </row>
    <row r="121" spans="1:256" s="311" customFormat="1" ht="12.75" customHeight="1">
      <c r="A121" s="918"/>
      <c r="B121" s="918"/>
      <c r="C121" s="918"/>
      <c r="D121" s="918"/>
      <c r="E121" s="918"/>
      <c r="F121" s="918"/>
      <c r="G121" s="911"/>
      <c r="H121" s="911"/>
    </row>
    <row r="122" spans="1:256" s="364" customFormat="1" ht="12.75" customHeight="1">
      <c r="A122" s="388" t="s">
        <v>656</v>
      </c>
      <c r="B122" s="388"/>
      <c r="C122" s="388"/>
      <c r="D122" s="388"/>
      <c r="E122" s="388"/>
      <c r="F122" s="389"/>
      <c r="G122" s="929">
        <f>F71</f>
        <v>897956.84000000008</v>
      </c>
      <c r="H122" s="929"/>
    </row>
    <row r="123" spans="1:256" s="364" customFormat="1" ht="12.75" customHeight="1">
      <c r="A123" s="390" t="s">
        <v>657</v>
      </c>
      <c r="B123" s="390"/>
      <c r="C123" s="390"/>
      <c r="D123" s="390"/>
      <c r="E123" s="390"/>
      <c r="F123" s="389"/>
      <c r="G123" s="930">
        <v>1753169.95</v>
      </c>
      <c r="H123" s="930"/>
    </row>
    <row r="124" spans="1:256" s="364" customFormat="1" ht="12.75" customHeight="1">
      <c r="A124" s="931" t="s">
        <v>658</v>
      </c>
      <c r="B124" s="931"/>
      <c r="C124" s="931"/>
      <c r="D124" s="390"/>
      <c r="E124" s="390"/>
      <c r="F124" s="391"/>
      <c r="G124" s="932">
        <f>F70</f>
        <v>18927.919999999998</v>
      </c>
      <c r="H124" s="932"/>
    </row>
    <row r="125" spans="1:256" s="364" customFormat="1" ht="12.75" customHeight="1">
      <c r="A125" s="931" t="s">
        <v>659</v>
      </c>
      <c r="B125" s="931"/>
      <c r="C125" s="931"/>
      <c r="D125" s="390"/>
      <c r="E125" s="390"/>
      <c r="F125" s="391"/>
      <c r="G125" s="930"/>
      <c r="H125" s="930"/>
    </row>
    <row r="126" spans="1:256" s="364" customFormat="1" ht="12.75" customHeight="1">
      <c r="A126" s="931" t="s">
        <v>660</v>
      </c>
      <c r="B126" s="931"/>
      <c r="C126" s="931"/>
      <c r="D126" s="390"/>
      <c r="E126" s="390"/>
      <c r="F126" s="391"/>
      <c r="G126" s="930"/>
      <c r="H126" s="930"/>
    </row>
    <row r="127" spans="1:256" s="364" customFormat="1" ht="17.25" customHeight="1">
      <c r="A127" s="931" t="s">
        <v>661</v>
      </c>
      <c r="B127" s="931"/>
      <c r="C127" s="931"/>
      <c r="D127" s="931"/>
      <c r="E127" s="390"/>
      <c r="F127" s="391"/>
      <c r="G127" s="930"/>
      <c r="H127" s="930"/>
    </row>
    <row r="128" spans="1:256" s="364" customFormat="1" ht="12.75" customHeight="1">
      <c r="A128" s="933" t="s">
        <v>662</v>
      </c>
      <c r="B128" s="933"/>
      <c r="C128" s="933"/>
      <c r="D128" s="933"/>
      <c r="E128" s="933"/>
      <c r="F128" s="933"/>
      <c r="G128" s="930"/>
      <c r="H128" s="930"/>
    </row>
    <row r="129" spans="1:12" s="311" customFormat="1" ht="15.75" customHeight="1">
      <c r="A129" s="934" t="s">
        <v>663</v>
      </c>
      <c r="B129" s="934"/>
      <c r="C129" s="934"/>
      <c r="D129" s="934"/>
      <c r="E129" s="934"/>
      <c r="F129" s="934"/>
      <c r="G129" s="935">
        <f>SUM(G122:H128)</f>
        <v>2670054.71</v>
      </c>
      <c r="H129" s="935"/>
      <c r="I129" s="328"/>
      <c r="J129" s="328"/>
      <c r="K129" s="328"/>
      <c r="L129" s="328"/>
    </row>
    <row r="130" spans="1:12" s="311" customFormat="1" ht="12.75" customHeight="1">
      <c r="A130" s="371" t="s">
        <v>664</v>
      </c>
      <c r="B130" s="371"/>
      <c r="C130" s="371"/>
      <c r="D130" s="371"/>
      <c r="E130" s="371"/>
      <c r="F130" s="372"/>
      <c r="G130" s="935">
        <f>F104+F111-G129</f>
        <v>1356489.7300000004</v>
      </c>
      <c r="H130" s="935"/>
      <c r="I130" s="328"/>
      <c r="J130" s="328"/>
      <c r="K130" s="328"/>
      <c r="L130" s="328"/>
    </row>
    <row r="131" spans="1:12" s="394" customFormat="1" ht="16.899999999999999" customHeight="1">
      <c r="A131" s="936" t="s">
        <v>665</v>
      </c>
      <c r="B131" s="936"/>
      <c r="C131" s="936"/>
      <c r="D131" s="936"/>
      <c r="E131" s="936"/>
      <c r="F131" s="936"/>
      <c r="G131" s="937">
        <f>IF(IV14=1,"Erro planilha INFORMAÇÕES INICIAIS!",IF(IV118=0,"VERIFIQUE ERRO ACIMA!",IF(F38="",0,IF(F38=0,0,(G130/F38)))))</f>
        <v>0.28988111025523777</v>
      </c>
      <c r="H131" s="937"/>
      <c r="I131" s="392"/>
      <c r="J131" s="392"/>
      <c r="K131" s="392"/>
      <c r="L131" s="393"/>
    </row>
    <row r="132" spans="1:12" s="311" customFormat="1" ht="12.75" customHeight="1">
      <c r="A132" s="938" t="s">
        <v>666</v>
      </c>
      <c r="B132" s="938"/>
      <c r="C132" s="938"/>
      <c r="D132" s="938"/>
      <c r="E132" s="938"/>
      <c r="F132" s="938"/>
      <c r="G132" s="938"/>
      <c r="H132" s="938"/>
      <c r="I132" s="342"/>
      <c r="J132" s="342"/>
      <c r="K132" s="342"/>
      <c r="L132" s="328"/>
    </row>
    <row r="133" spans="1:12" s="311" customFormat="1" ht="44.9" customHeight="1">
      <c r="A133" s="918" t="s">
        <v>667</v>
      </c>
      <c r="B133" s="928" t="s">
        <v>118</v>
      </c>
      <c r="C133" s="928" t="s">
        <v>119</v>
      </c>
      <c r="D133" s="908" t="s">
        <v>120</v>
      </c>
      <c r="E133" s="908"/>
      <c r="F133" s="894" t="s">
        <v>121</v>
      </c>
      <c r="G133" s="894"/>
      <c r="H133" s="909" t="s">
        <v>613</v>
      </c>
      <c r="I133" s="343"/>
      <c r="J133" s="344"/>
      <c r="K133" s="345"/>
      <c r="L133" s="328"/>
    </row>
    <row r="134" spans="1:12" s="311" customFormat="1" ht="12.75" customHeight="1">
      <c r="A134" s="918"/>
      <c r="B134" s="928"/>
      <c r="C134" s="928"/>
      <c r="D134" s="318" t="s">
        <v>39</v>
      </c>
      <c r="E134" s="319" t="s">
        <v>38</v>
      </c>
      <c r="F134" s="318" t="s">
        <v>39</v>
      </c>
      <c r="G134" s="319" t="s">
        <v>38</v>
      </c>
      <c r="H134" s="909"/>
      <c r="I134" s="345"/>
      <c r="J134" s="345"/>
      <c r="K134" s="328"/>
      <c r="L134" s="328"/>
    </row>
    <row r="135" spans="1:12" s="311" customFormat="1" ht="12.75" customHeight="1">
      <c r="A135" s="918"/>
      <c r="B135" s="928"/>
      <c r="C135" s="321" t="s">
        <v>125</v>
      </c>
      <c r="D135" s="321" t="s">
        <v>126</v>
      </c>
      <c r="E135" s="322" t="s">
        <v>614</v>
      </c>
      <c r="F135" s="321" t="s">
        <v>615</v>
      </c>
      <c r="G135" s="322" t="s">
        <v>616</v>
      </c>
      <c r="H135" s="346" t="s">
        <v>617</v>
      </c>
      <c r="I135" s="345"/>
      <c r="J135" s="345"/>
      <c r="K135" s="345"/>
      <c r="L135" s="328"/>
    </row>
    <row r="136" spans="1:12" s="311" customFormat="1" ht="25.5" customHeight="1">
      <c r="A136" s="334" t="s">
        <v>668</v>
      </c>
      <c r="B136" s="395"/>
      <c r="C136" s="49"/>
      <c r="D136" s="395"/>
      <c r="E136" s="50">
        <f t="shared" ref="E136:E141" si="8">IF($C136="",0,IF($C136=0,0,D136/$C136))</f>
        <v>0</v>
      </c>
      <c r="F136" s="396"/>
      <c r="G136" s="50">
        <f t="shared" ref="G136:G141" si="9">IF($C136="",0,IF($C136=0,0,F136/$C136))</f>
        <v>0</v>
      </c>
      <c r="H136" s="397"/>
      <c r="I136" s="328"/>
      <c r="J136" s="328"/>
      <c r="K136" s="328"/>
      <c r="L136" s="328"/>
    </row>
    <row r="137" spans="1:12" s="311" customFormat="1" ht="14.25" customHeight="1">
      <c r="A137" s="334" t="s">
        <v>669</v>
      </c>
      <c r="B137" s="151"/>
      <c r="C137" s="86"/>
      <c r="D137" s="86"/>
      <c r="E137" s="46">
        <f t="shared" si="8"/>
        <v>0</v>
      </c>
      <c r="F137" s="383"/>
      <c r="G137" s="46">
        <f t="shared" si="9"/>
        <v>0</v>
      </c>
      <c r="H137" s="87"/>
    </row>
    <row r="138" spans="1:12" s="311" customFormat="1" ht="12.75" customHeight="1">
      <c r="A138" s="398" t="s">
        <v>670</v>
      </c>
      <c r="B138" s="87"/>
      <c r="C138" s="87"/>
      <c r="D138" s="87"/>
      <c r="E138" s="46">
        <f t="shared" si="8"/>
        <v>0</v>
      </c>
      <c r="F138" s="383"/>
      <c r="G138" s="46">
        <f t="shared" si="9"/>
        <v>0</v>
      </c>
      <c r="H138" s="87"/>
    </row>
    <row r="139" spans="1:12" s="311" customFormat="1" ht="12.75" customHeight="1">
      <c r="A139" s="399" t="s">
        <v>671</v>
      </c>
      <c r="B139" s="151"/>
      <c r="C139" s="86"/>
      <c r="D139" s="86"/>
      <c r="E139" s="46">
        <f t="shared" si="8"/>
        <v>0</v>
      </c>
      <c r="F139" s="383"/>
      <c r="G139" s="46">
        <f t="shared" si="9"/>
        <v>0</v>
      </c>
      <c r="H139" s="240"/>
    </row>
    <row r="140" spans="1:12" s="311" customFormat="1" ht="25.9" customHeight="1">
      <c r="A140" s="399" t="s">
        <v>672</v>
      </c>
      <c r="B140" s="400">
        <f>SUM(B136:B139)</f>
        <v>0</v>
      </c>
      <c r="C140" s="400">
        <f>SUM(C136:C139)</f>
        <v>0</v>
      </c>
      <c r="D140" s="400">
        <f>SUM(D136:D139)</f>
        <v>0</v>
      </c>
      <c r="E140" s="401">
        <f t="shared" si="8"/>
        <v>0</v>
      </c>
      <c r="F140" s="400">
        <f>SUM(F136:F139)</f>
        <v>0</v>
      </c>
      <c r="G140" s="401">
        <f t="shared" si="9"/>
        <v>0</v>
      </c>
      <c r="H140" s="402">
        <f>SUM(H136:H139)</f>
        <v>0</v>
      </c>
    </row>
    <row r="141" spans="1:12" s="311" customFormat="1" ht="12.75" customHeight="1">
      <c r="A141" s="399" t="s">
        <v>673</v>
      </c>
      <c r="B141" s="403">
        <f>B118+B140</f>
        <v>9619826</v>
      </c>
      <c r="C141" s="403">
        <f>C118+C140</f>
        <v>9619826</v>
      </c>
      <c r="D141" s="403">
        <f>D118+D140</f>
        <v>5374460.6600000001</v>
      </c>
      <c r="E141" s="46">
        <f t="shared" si="8"/>
        <v>0.55868584941141353</v>
      </c>
      <c r="F141" s="403">
        <f>F118+F140</f>
        <v>4142603.6400000006</v>
      </c>
      <c r="G141" s="46">
        <f t="shared" si="9"/>
        <v>0.43063186797765374</v>
      </c>
      <c r="H141" s="404">
        <f>H118+H140</f>
        <v>1232310.02</v>
      </c>
    </row>
    <row r="142" spans="1:12" s="311" customFormat="1" ht="12.75" customHeight="1">
      <c r="A142" s="918" t="s">
        <v>674</v>
      </c>
      <c r="B142" s="918"/>
      <c r="C142" s="894" t="s">
        <v>675</v>
      </c>
      <c r="D142" s="894"/>
      <c r="E142" s="894"/>
      <c r="F142" s="939" t="s">
        <v>676</v>
      </c>
      <c r="G142" s="939"/>
      <c r="H142" s="939"/>
    </row>
    <row r="143" spans="1:12" s="311" customFormat="1" ht="12.75" customHeight="1">
      <c r="A143" s="918"/>
      <c r="B143" s="918"/>
      <c r="C143" s="894"/>
      <c r="D143" s="894"/>
      <c r="E143" s="894"/>
      <c r="F143" s="939"/>
      <c r="G143" s="939"/>
      <c r="H143" s="939"/>
    </row>
    <row r="144" spans="1:12" s="311" customFormat="1" ht="12.75" customHeight="1">
      <c r="A144" s="918"/>
      <c r="B144" s="918"/>
      <c r="C144" s="894"/>
      <c r="D144" s="894"/>
      <c r="E144" s="894"/>
      <c r="F144" s="939"/>
      <c r="G144" s="939"/>
      <c r="H144" s="939"/>
    </row>
    <row r="145" spans="1:9" s="311" customFormat="1" ht="12.75" customHeight="1">
      <c r="A145" s="940" t="s">
        <v>677</v>
      </c>
      <c r="B145" s="940"/>
      <c r="C145" s="852">
        <f>SUM(C146:E147)</f>
        <v>0</v>
      </c>
      <c r="D145" s="852"/>
      <c r="E145" s="852"/>
      <c r="F145" s="919">
        <f>SUM(F146:H147)</f>
        <v>0</v>
      </c>
      <c r="G145" s="919"/>
      <c r="H145" s="919"/>
    </row>
    <row r="146" spans="1:9" s="311" customFormat="1" ht="12.75" customHeight="1">
      <c r="A146" s="941" t="s">
        <v>678</v>
      </c>
      <c r="B146" s="941"/>
      <c r="C146" s="781"/>
      <c r="D146" s="781"/>
      <c r="E146" s="781"/>
      <c r="F146" s="942"/>
      <c r="G146" s="942"/>
      <c r="H146" s="942"/>
    </row>
    <row r="147" spans="1:9" s="311" customFormat="1" ht="12.75" customHeight="1">
      <c r="A147" s="943" t="s">
        <v>679</v>
      </c>
      <c r="B147" s="943"/>
      <c r="C147" s="802"/>
      <c r="D147" s="802"/>
      <c r="E147" s="802"/>
      <c r="F147" s="926"/>
      <c r="G147" s="926"/>
      <c r="H147" s="926"/>
    </row>
    <row r="148" spans="1:9" s="311" customFormat="1" ht="12.75" customHeight="1">
      <c r="A148" s="944" t="s">
        <v>680</v>
      </c>
      <c r="B148" s="944"/>
      <c r="C148" s="894" t="s">
        <v>595</v>
      </c>
      <c r="D148" s="894"/>
      <c r="E148" s="894"/>
      <c r="F148" s="908" t="s">
        <v>681</v>
      </c>
      <c r="G148" s="908"/>
      <c r="H148" s="908"/>
    </row>
    <row r="149" spans="1:9" s="311" customFormat="1" ht="25.5" customHeight="1">
      <c r="A149" s="944"/>
      <c r="B149" s="944"/>
      <c r="C149" s="894"/>
      <c r="D149" s="894"/>
      <c r="E149" s="894"/>
      <c r="F149" s="908"/>
      <c r="G149" s="908"/>
      <c r="H149" s="908"/>
    </row>
    <row r="150" spans="1:9" s="311" customFormat="1" ht="15" customHeight="1">
      <c r="A150" s="945" t="s">
        <v>1043</v>
      </c>
      <c r="B150" s="945"/>
      <c r="C150" s="946"/>
      <c r="D150" s="946"/>
      <c r="E150" s="946"/>
      <c r="F150" s="947"/>
      <c r="G150" s="947"/>
      <c r="H150" s="947"/>
    </row>
    <row r="151" spans="1:9" s="311" customFormat="1" ht="12.75" customHeight="1">
      <c r="A151" s="948" t="s">
        <v>682</v>
      </c>
      <c r="B151" s="948"/>
      <c r="C151" s="949"/>
      <c r="D151" s="949"/>
      <c r="E151" s="949"/>
      <c r="F151" s="950"/>
      <c r="G151" s="950"/>
      <c r="H151" s="950"/>
    </row>
    <row r="152" spans="1:9" s="311" customFormat="1" ht="12.75" customHeight="1">
      <c r="A152" s="948" t="s">
        <v>683</v>
      </c>
      <c r="B152" s="948"/>
      <c r="C152" s="951">
        <f>+C153+C154</f>
        <v>3498642.79</v>
      </c>
      <c r="D152" s="951"/>
      <c r="E152" s="951"/>
      <c r="F152" s="952">
        <f>+F153+F154</f>
        <v>0</v>
      </c>
      <c r="G152" s="952"/>
      <c r="H152" s="952"/>
      <c r="I152" s="310"/>
    </row>
    <row r="153" spans="1:9" s="311" customFormat="1" ht="12.75" customHeight="1">
      <c r="A153" s="948" t="s">
        <v>684</v>
      </c>
      <c r="B153" s="948"/>
      <c r="C153" s="953">
        <v>3498642.79</v>
      </c>
      <c r="D153" s="953"/>
      <c r="E153" s="953"/>
      <c r="F153" s="954"/>
      <c r="G153" s="954"/>
      <c r="H153" s="954"/>
    </row>
    <row r="154" spans="1:9" s="311" customFormat="1" ht="12.75" customHeight="1">
      <c r="A154" s="948" t="s">
        <v>685</v>
      </c>
      <c r="B154" s="948"/>
      <c r="C154" s="949"/>
      <c r="D154" s="949"/>
      <c r="E154" s="949"/>
      <c r="F154" s="950"/>
      <c r="G154" s="950"/>
      <c r="H154" s="950"/>
    </row>
    <row r="155" spans="1:9" s="311" customFormat="1" ht="12.75" customHeight="1">
      <c r="A155" s="955" t="s">
        <v>686</v>
      </c>
      <c r="B155" s="955"/>
      <c r="C155" s="956">
        <v>18927.919999999998</v>
      </c>
      <c r="D155" s="956"/>
      <c r="E155" s="956"/>
      <c r="F155" s="950"/>
      <c r="G155" s="950"/>
      <c r="H155" s="950"/>
      <c r="I155" s="310"/>
    </row>
    <row r="156" spans="1:9" s="311" customFormat="1" ht="12.75" customHeight="1">
      <c r="A156" s="955" t="s">
        <v>687</v>
      </c>
      <c r="B156" s="955"/>
      <c r="C156" s="951">
        <f>+C150+C151-ABS(C152)+C155</f>
        <v>-3479714.87</v>
      </c>
      <c r="D156" s="951"/>
      <c r="E156" s="951"/>
      <c r="F156" s="952">
        <f>+F150+F151-ABS(F152)+F155</f>
        <v>0</v>
      </c>
      <c r="G156" s="952"/>
      <c r="H156" s="952"/>
      <c r="I156" s="310"/>
    </row>
    <row r="157" spans="1:9" s="311" customFormat="1" ht="12.75" customHeight="1">
      <c r="A157" s="955" t="s">
        <v>688</v>
      </c>
      <c r="B157" s="955"/>
      <c r="C157" s="951">
        <f>+C158+C159</f>
        <v>0</v>
      </c>
      <c r="D157" s="951"/>
      <c r="E157" s="951"/>
      <c r="F157" s="952">
        <f>+F158+F159</f>
        <v>0</v>
      </c>
      <c r="G157" s="952"/>
      <c r="H157" s="952"/>
      <c r="I157" s="310"/>
    </row>
    <row r="158" spans="1:9" s="311" customFormat="1" ht="12.75" customHeight="1">
      <c r="A158" s="955" t="s">
        <v>689</v>
      </c>
      <c r="B158" s="955"/>
      <c r="C158" s="956"/>
      <c r="D158" s="956"/>
      <c r="E158" s="956"/>
      <c r="F158" s="950"/>
      <c r="G158" s="950"/>
      <c r="H158" s="950"/>
      <c r="I158" s="310"/>
    </row>
    <row r="159" spans="1:9" s="311" customFormat="1" ht="12.75" customHeight="1">
      <c r="A159" s="955" t="s">
        <v>690</v>
      </c>
      <c r="B159" s="955"/>
      <c r="C159" s="956"/>
      <c r="D159" s="956"/>
      <c r="E159" s="956"/>
      <c r="F159" s="950"/>
      <c r="G159" s="950"/>
      <c r="H159" s="950"/>
      <c r="I159" s="310"/>
    </row>
    <row r="160" spans="1:9" s="311" customFormat="1" ht="12.75" customHeight="1">
      <c r="A160" s="957" t="s">
        <v>691</v>
      </c>
      <c r="B160" s="957"/>
      <c r="C160" s="958">
        <f>+C156+C157</f>
        <v>-3479714.87</v>
      </c>
      <c r="D160" s="958"/>
      <c r="E160" s="958"/>
      <c r="F160" s="959">
        <f>+F156+F157</f>
        <v>0</v>
      </c>
      <c r="G160" s="959"/>
      <c r="H160" s="959"/>
      <c r="I160" s="310"/>
    </row>
    <row r="161" spans="1:8" s="311" customFormat="1" ht="12.75" customHeight="1">
      <c r="A161" s="961" t="s">
        <v>546</v>
      </c>
      <c r="B161" s="961"/>
      <c r="C161" s="961"/>
      <c r="D161" s="961"/>
      <c r="E161" s="961"/>
      <c r="F161" s="961"/>
      <c r="G161" s="961"/>
      <c r="H161" s="961"/>
    </row>
    <row r="162" spans="1:8" s="311" customFormat="1" ht="12.75" customHeight="1">
      <c r="A162" s="962" t="s">
        <v>692</v>
      </c>
      <c r="B162" s="962"/>
      <c r="C162" s="962"/>
      <c r="D162" s="962"/>
      <c r="E162" s="962"/>
      <c r="F162" s="962"/>
      <c r="G162" s="962"/>
      <c r="H162" s="962"/>
    </row>
    <row r="163" spans="1:8" s="311" customFormat="1" ht="25" customHeight="1">
      <c r="A163" s="963" t="s">
        <v>693</v>
      </c>
      <c r="B163" s="963"/>
      <c r="C163" s="963"/>
      <c r="D163" s="963"/>
      <c r="E163" s="963"/>
      <c r="F163" s="963"/>
      <c r="G163" s="963"/>
      <c r="H163" s="963"/>
    </row>
    <row r="164" spans="1:8" s="311" customFormat="1" ht="12.75" customHeight="1">
      <c r="A164" s="962" t="s">
        <v>694</v>
      </c>
      <c r="B164" s="962"/>
      <c r="C164" s="962"/>
      <c r="D164" s="962"/>
      <c r="E164" s="962"/>
      <c r="F164" s="962"/>
      <c r="G164" s="962"/>
      <c r="H164" s="962"/>
    </row>
    <row r="165" spans="1:8" s="311" customFormat="1" ht="12.75" customHeight="1">
      <c r="A165" s="963" t="s">
        <v>695</v>
      </c>
      <c r="B165" s="963"/>
      <c r="C165" s="963"/>
      <c r="D165" s="963"/>
      <c r="E165" s="963"/>
      <c r="F165" s="963"/>
      <c r="G165" s="963"/>
      <c r="H165" s="963"/>
    </row>
    <row r="166" spans="1:8" s="311" customFormat="1" ht="12.75" customHeight="1">
      <c r="A166" s="962" t="s">
        <v>696</v>
      </c>
      <c r="B166" s="962"/>
      <c r="C166" s="962"/>
      <c r="D166" s="962"/>
      <c r="E166" s="962"/>
      <c r="F166" s="962"/>
      <c r="G166" s="962"/>
      <c r="H166" s="962"/>
    </row>
    <row r="167" spans="1:8" ht="15.65" customHeight="1">
      <c r="A167" s="960" t="s">
        <v>697</v>
      </c>
      <c r="B167" s="960"/>
      <c r="C167" s="960"/>
      <c r="D167" s="960"/>
      <c r="E167" s="960"/>
      <c r="F167" s="960"/>
      <c r="G167" s="960"/>
      <c r="H167" s="960"/>
    </row>
    <row r="168" spans="1:8" ht="16.5" customHeight="1">
      <c r="A168" s="960" t="s">
        <v>698</v>
      </c>
      <c r="B168" s="960"/>
      <c r="C168" s="960"/>
      <c r="D168" s="960"/>
      <c r="E168" s="960"/>
      <c r="F168" s="960"/>
      <c r="G168" s="960"/>
      <c r="H168" s="960"/>
    </row>
  </sheetData>
  <sheetProtection password="F3F6" sheet="1" selectLockedCells="1"/>
  <mergeCells count="307">
    <mergeCell ref="A167:H167"/>
    <mergeCell ref="A168:H168"/>
    <mergeCell ref="A161:H161"/>
    <mergeCell ref="A162:H162"/>
    <mergeCell ref="A163:H163"/>
    <mergeCell ref="A164:H164"/>
    <mergeCell ref="A165:H165"/>
    <mergeCell ref="A166:H166"/>
    <mergeCell ref="A158:B158"/>
    <mergeCell ref="C158:E158"/>
    <mergeCell ref="F158:H158"/>
    <mergeCell ref="A159:B159"/>
    <mergeCell ref="C159:E159"/>
    <mergeCell ref="F159:H159"/>
    <mergeCell ref="A160:B160"/>
    <mergeCell ref="C160:E160"/>
    <mergeCell ref="F160:H160"/>
    <mergeCell ref="A155:B155"/>
    <mergeCell ref="C155:E155"/>
    <mergeCell ref="F155:H155"/>
    <mergeCell ref="A156:B156"/>
    <mergeCell ref="C156:E156"/>
    <mergeCell ref="F156:H156"/>
    <mergeCell ref="A157:B157"/>
    <mergeCell ref="C157:E157"/>
    <mergeCell ref="F157:H157"/>
    <mergeCell ref="A152:B152"/>
    <mergeCell ref="C152:E152"/>
    <mergeCell ref="F152:H152"/>
    <mergeCell ref="A153:B153"/>
    <mergeCell ref="C153:E153"/>
    <mergeCell ref="F153:H153"/>
    <mergeCell ref="A154:B154"/>
    <mergeCell ref="C154:E154"/>
    <mergeCell ref="F154:H154"/>
    <mergeCell ref="A148:B149"/>
    <mergeCell ref="C148:E149"/>
    <mergeCell ref="F148:H149"/>
    <mergeCell ref="A150:B150"/>
    <mergeCell ref="C150:E150"/>
    <mergeCell ref="F150:H150"/>
    <mergeCell ref="A151:B151"/>
    <mergeCell ref="C151:E151"/>
    <mergeCell ref="F151:H151"/>
    <mergeCell ref="A145:B145"/>
    <mergeCell ref="C145:E145"/>
    <mergeCell ref="F145:H145"/>
    <mergeCell ref="A146:B146"/>
    <mergeCell ref="C146:E146"/>
    <mergeCell ref="F146:H146"/>
    <mergeCell ref="A147:B147"/>
    <mergeCell ref="C147:E147"/>
    <mergeCell ref="F147:H147"/>
    <mergeCell ref="A132:H132"/>
    <mergeCell ref="A133:A135"/>
    <mergeCell ref="B133:B135"/>
    <mergeCell ref="C133:C134"/>
    <mergeCell ref="D133:E133"/>
    <mergeCell ref="F133:G133"/>
    <mergeCell ref="H133:H134"/>
    <mergeCell ref="A142:B144"/>
    <mergeCell ref="C142:E144"/>
    <mergeCell ref="F142:H144"/>
    <mergeCell ref="A127:D127"/>
    <mergeCell ref="G127:H127"/>
    <mergeCell ref="A128:F128"/>
    <mergeCell ref="G128:H128"/>
    <mergeCell ref="A129:F129"/>
    <mergeCell ref="G129:H129"/>
    <mergeCell ref="G130:H130"/>
    <mergeCell ref="A131:F131"/>
    <mergeCell ref="G131:H131"/>
    <mergeCell ref="A119:F121"/>
    <mergeCell ref="G119:H121"/>
    <mergeCell ref="G122:H122"/>
    <mergeCell ref="G123:H123"/>
    <mergeCell ref="A124:C124"/>
    <mergeCell ref="G124:H124"/>
    <mergeCell ref="A125:C125"/>
    <mergeCell ref="G125:H125"/>
    <mergeCell ref="A126:C126"/>
    <mergeCell ref="G126:H126"/>
    <mergeCell ref="A97:F97"/>
    <mergeCell ref="G97:H97"/>
    <mergeCell ref="A98:F98"/>
    <mergeCell ref="G98:H98"/>
    <mergeCell ref="A99:F99"/>
    <mergeCell ref="G99:H99"/>
    <mergeCell ref="A100:H100"/>
    <mergeCell ref="A101:A103"/>
    <mergeCell ref="B101:B103"/>
    <mergeCell ref="C101:C102"/>
    <mergeCell ref="D101:E101"/>
    <mergeCell ref="F101:G101"/>
    <mergeCell ref="H101:H102"/>
    <mergeCell ref="G90:H90"/>
    <mergeCell ref="G91:H91"/>
    <mergeCell ref="A92:F92"/>
    <mergeCell ref="G92:H92"/>
    <mergeCell ref="G93:H93"/>
    <mergeCell ref="G94:H94"/>
    <mergeCell ref="G95:H95"/>
    <mergeCell ref="A96:F96"/>
    <mergeCell ref="G96:H96"/>
    <mergeCell ref="A84:F84"/>
    <mergeCell ref="G84:H84"/>
    <mergeCell ref="A85:C85"/>
    <mergeCell ref="G85:H85"/>
    <mergeCell ref="G86:H86"/>
    <mergeCell ref="G87:H87"/>
    <mergeCell ref="A88:D88"/>
    <mergeCell ref="G88:H88"/>
    <mergeCell ref="G89:H89"/>
    <mergeCell ref="A72:E72"/>
    <mergeCell ref="F72:G72"/>
    <mergeCell ref="H72:H73"/>
    <mergeCell ref="A73:E73"/>
    <mergeCell ref="F73:G73"/>
    <mergeCell ref="A74:A76"/>
    <mergeCell ref="B74:B76"/>
    <mergeCell ref="C74:C75"/>
    <mergeCell ref="D74:E74"/>
    <mergeCell ref="F74:G74"/>
    <mergeCell ref="H74:H75"/>
    <mergeCell ref="B69:C69"/>
    <mergeCell ref="D69:E69"/>
    <mergeCell ref="F69:G69"/>
    <mergeCell ref="B70:C70"/>
    <mergeCell ref="D70:E70"/>
    <mergeCell ref="F70:G70"/>
    <mergeCell ref="B71:C71"/>
    <mergeCell ref="D71:E71"/>
    <mergeCell ref="F71:G71"/>
    <mergeCell ref="B66:C66"/>
    <mergeCell ref="D66:E66"/>
    <mergeCell ref="F66:G66"/>
    <mergeCell ref="B67:C67"/>
    <mergeCell ref="D67:E67"/>
    <mergeCell ref="F67:G67"/>
    <mergeCell ref="B68:C68"/>
    <mergeCell ref="D68:E68"/>
    <mergeCell ref="F68:G68"/>
    <mergeCell ref="B63:C63"/>
    <mergeCell ref="D63:E63"/>
    <mergeCell ref="F63:G63"/>
    <mergeCell ref="B64:C64"/>
    <mergeCell ref="D64:E64"/>
    <mergeCell ref="F64:G64"/>
    <mergeCell ref="B65:C65"/>
    <mergeCell ref="D65:E65"/>
    <mergeCell ref="F65:G65"/>
    <mergeCell ref="B60:C60"/>
    <mergeCell ref="D60:E60"/>
    <mergeCell ref="F60:G60"/>
    <mergeCell ref="B61:C61"/>
    <mergeCell ref="D61:E61"/>
    <mergeCell ref="F61:G61"/>
    <mergeCell ref="B62:C62"/>
    <mergeCell ref="D62:E62"/>
    <mergeCell ref="F62:G62"/>
    <mergeCell ref="B54:C54"/>
    <mergeCell ref="D54:E54"/>
    <mergeCell ref="F54:G54"/>
    <mergeCell ref="B55:C55"/>
    <mergeCell ref="D55:E55"/>
    <mergeCell ref="F55:G55"/>
    <mergeCell ref="A56:H56"/>
    <mergeCell ref="B57:C59"/>
    <mergeCell ref="D57:E57"/>
    <mergeCell ref="F57:H57"/>
    <mergeCell ref="D58:E58"/>
    <mergeCell ref="F58:G58"/>
    <mergeCell ref="D59:E59"/>
    <mergeCell ref="F59:G59"/>
    <mergeCell ref="B51:C51"/>
    <mergeCell ref="D51:E51"/>
    <mergeCell ref="F51:G51"/>
    <mergeCell ref="B52:C52"/>
    <mergeCell ref="D52:E52"/>
    <mergeCell ref="F52:G52"/>
    <mergeCell ref="B53:C53"/>
    <mergeCell ref="D53:E53"/>
    <mergeCell ref="F53:G53"/>
    <mergeCell ref="B48:C48"/>
    <mergeCell ref="D48:E48"/>
    <mergeCell ref="F48:G48"/>
    <mergeCell ref="B49:C49"/>
    <mergeCell ref="D49:E49"/>
    <mergeCell ref="F49:G49"/>
    <mergeCell ref="B50:C50"/>
    <mergeCell ref="D50:E50"/>
    <mergeCell ref="F50:G50"/>
    <mergeCell ref="B45:C45"/>
    <mergeCell ref="D45:E45"/>
    <mergeCell ref="F45:G45"/>
    <mergeCell ref="B46:C46"/>
    <mergeCell ref="D46:E46"/>
    <mergeCell ref="F46:G46"/>
    <mergeCell ref="B47:C47"/>
    <mergeCell ref="D47:E47"/>
    <mergeCell ref="F47:G47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38:C38"/>
    <mergeCell ref="D38:E38"/>
    <mergeCell ref="F38:G38"/>
    <mergeCell ref="B39:C41"/>
    <mergeCell ref="D39:E40"/>
    <mergeCell ref="F39:H39"/>
    <mergeCell ref="F40:G40"/>
    <mergeCell ref="D41:E41"/>
    <mergeCell ref="F41:G41"/>
    <mergeCell ref="B35:C35"/>
    <mergeCell ref="D35:E35"/>
    <mergeCell ref="F35:G35"/>
    <mergeCell ref="B36:C36"/>
    <mergeCell ref="D36:E36"/>
    <mergeCell ref="F36:G36"/>
    <mergeCell ref="B37:C37"/>
    <mergeCell ref="D37:E37"/>
    <mergeCell ref="F37:G37"/>
    <mergeCell ref="B32:C32"/>
    <mergeCell ref="D32:E32"/>
    <mergeCell ref="F32:G32"/>
    <mergeCell ref="B33:C33"/>
    <mergeCell ref="D33:E33"/>
    <mergeCell ref="F33:G33"/>
    <mergeCell ref="B34:C34"/>
    <mergeCell ref="D34:E34"/>
    <mergeCell ref="F34:G34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A1:F1"/>
    <mergeCell ref="A3:F3"/>
    <mergeCell ref="A4:F4"/>
    <mergeCell ref="A5:F5"/>
    <mergeCell ref="A6:F6"/>
    <mergeCell ref="II6:IN12"/>
    <mergeCell ref="IP6:IV6"/>
    <mergeCell ref="A7:H7"/>
    <mergeCell ref="A8:H8"/>
    <mergeCell ref="A10:H10"/>
    <mergeCell ref="B11:C13"/>
    <mergeCell ref="D11:E12"/>
    <mergeCell ref="F11:H11"/>
    <mergeCell ref="F12:G12"/>
    <mergeCell ref="D13:E13"/>
    <mergeCell ref="F13:G13"/>
  </mergeCells>
  <conditionalFormatting sqref="A8">
    <cfRule type="cellIs" dxfId="21" priority="1" stopIfTrue="1" operator="lessThan">
      <formula>0.25</formula>
    </cfRule>
    <cfRule type="expression" dxfId="20" priority="2" stopIfTrue="1">
      <formula>$D$118&lt;($F$118+$H$118)</formula>
    </cfRule>
  </conditionalFormatting>
  <conditionalFormatting sqref="G131">
    <cfRule type="expression" dxfId="19" priority="3" stopIfTrue="1">
      <formula>XFD14=1</formula>
    </cfRule>
    <cfRule type="cellIs" dxfId="18" priority="4" stopIfTrue="1" operator="lessThan">
      <formula>0.25</formula>
    </cfRule>
  </conditionalFormatting>
  <conditionalFormatting sqref="H131">
    <cfRule type="expression" dxfId="17" priority="5" stopIfTrue="1">
      <formula>A14=1</formula>
    </cfRule>
    <cfRule type="cellIs" dxfId="16" priority="6" stopIfTrue="1" operator="lessThan">
      <formula>0.25</formula>
    </cfRule>
  </conditionalFormatting>
  <conditionalFormatting sqref="G131 F101 D101 A101">
    <cfRule type="expression" dxfId="15" priority="7" stopIfTrue="1">
      <formula>$IV$118=0</formula>
    </cfRule>
  </conditionalFormatting>
  <dataValidations count="1">
    <dataValidation type="list" errorStyle="warning" allowBlank="1" showInputMessage="1" showErrorMessage="1" errorTitle="Falha!!!" error="A indicação de um Bimestre diferente da lista pode trazer problemas ao preenchimento da planilha!!!!" promptTitle="Bimestre" prompt="Selecione o Bimestre correspondente clicando na setinha à direita da linha." sqref="IP6:IV6">
      <formula1>$IV$7:$IV$12</formula1>
      <formula2>0</formula2>
    </dataValidation>
  </dataValidations>
  <printOptions horizontalCentered="1"/>
  <pageMargins left="0.39027777777777778" right="0.2" top="0.59027777777777779" bottom="0.2" header="0.51180555555555551" footer="0.51180555555555551"/>
  <pageSetup paperSize="9" scale="75" firstPageNumber="0" orientation="landscape" horizontalDpi="300" verticalDpi="300" r:id="rId1"/>
  <headerFooter alignWithMargins="0"/>
  <rowBreaks count="3" manualBreakCount="3">
    <brk id="38" max="16383" man="1"/>
    <brk id="91" max="16383" man="1"/>
    <brk id="131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7"/>
  <sheetViews>
    <sheetView showGridLines="0" zoomScale="80" zoomScaleNormal="80" workbookViewId="0">
      <selection activeCell="A11" sqref="A11"/>
    </sheetView>
  </sheetViews>
  <sheetFormatPr defaultColWidth="9.1796875" defaultRowHeight="12.5"/>
  <cols>
    <col min="1" max="1" width="78.54296875" style="405" customWidth="1"/>
    <col min="2" max="2" width="25.7265625" style="405" customWidth="1"/>
    <col min="3" max="6" width="12.7265625" style="405" customWidth="1"/>
    <col min="7" max="7" width="20.453125" style="405" customWidth="1"/>
    <col min="8" max="8" width="21.1796875" style="405" customWidth="1"/>
    <col min="9" max="9" width="9.1796875" style="405" customWidth="1"/>
    <col min="10" max="10" width="12.81640625" style="405" customWidth="1"/>
    <col min="11" max="11" width="21.1796875" style="405" customWidth="1"/>
    <col min="12" max="12" width="14" style="405" customWidth="1"/>
    <col min="13" max="16384" width="9.1796875" style="405"/>
  </cols>
  <sheetData>
    <row r="1" spans="1:16" ht="15.75" customHeight="1">
      <c r="A1" s="964" t="s">
        <v>699</v>
      </c>
      <c r="B1" s="964"/>
      <c r="C1" s="964"/>
      <c r="D1" s="964"/>
      <c r="E1" s="964"/>
      <c r="F1" s="964"/>
    </row>
    <row r="2" spans="1:16" ht="13">
      <c r="A2" s="965" t="str">
        <f>'Informações Iniciais'!A1</f>
        <v>ESTADO DO MARANHÃO - PODER EXECUTIVO</v>
      </c>
      <c r="B2" s="965"/>
      <c r="C2" s="965"/>
      <c r="D2" s="965"/>
      <c r="E2" s="965"/>
      <c r="F2" s="406"/>
      <c r="G2" s="406"/>
      <c r="H2" s="406"/>
      <c r="I2" s="406"/>
      <c r="J2" s="406"/>
      <c r="K2" s="406"/>
      <c r="L2" s="406"/>
      <c r="M2" s="406"/>
    </row>
    <row r="3" spans="1:16" ht="13">
      <c r="A3" s="966" t="s">
        <v>0</v>
      </c>
      <c r="B3" s="966"/>
      <c r="C3" s="966"/>
      <c r="D3" s="966"/>
      <c r="E3" s="966"/>
      <c r="F3" s="406"/>
      <c r="G3" s="406"/>
      <c r="H3" s="406"/>
      <c r="I3" s="406"/>
      <c r="J3" s="406"/>
      <c r="K3" s="406"/>
      <c r="L3" s="406"/>
      <c r="M3" s="406"/>
    </row>
    <row r="4" spans="1:16" ht="13">
      <c r="A4" s="967" t="s">
        <v>548</v>
      </c>
      <c r="B4" s="967"/>
      <c r="C4" s="967"/>
      <c r="D4" s="967"/>
      <c r="E4" s="967"/>
      <c r="F4" s="309"/>
      <c r="G4" s="309"/>
      <c r="H4" s="309"/>
      <c r="I4" s="309"/>
      <c r="J4" s="309"/>
      <c r="K4" s="309"/>
      <c r="L4" s="309"/>
      <c r="M4" s="309"/>
    </row>
    <row r="5" spans="1:16" ht="13">
      <c r="A5" s="968" t="s">
        <v>29</v>
      </c>
      <c r="B5" s="968"/>
      <c r="C5" s="968"/>
      <c r="D5" s="968"/>
      <c r="E5" s="968"/>
      <c r="F5" s="310"/>
      <c r="G5" s="310"/>
      <c r="H5" s="310"/>
      <c r="I5" s="310"/>
      <c r="J5" s="310"/>
      <c r="K5" s="310"/>
      <c r="L5" s="310"/>
      <c r="M5" s="310"/>
    </row>
    <row r="6" spans="1:16" ht="13">
      <c r="A6" s="965" t="str">
        <f>'Informações Iniciais'!A5</f>
        <v>3º Bimestre de 2017</v>
      </c>
      <c r="B6" s="965"/>
      <c r="C6" s="965"/>
      <c r="D6" s="965"/>
      <c r="E6" s="965"/>
      <c r="F6" s="406"/>
      <c r="G6" s="406"/>
      <c r="H6" s="406"/>
      <c r="I6" s="406"/>
      <c r="J6" s="406"/>
      <c r="K6" s="406"/>
      <c r="L6" s="406"/>
      <c r="M6" s="406"/>
    </row>
    <row r="7" spans="1:16" ht="14">
      <c r="A7" s="969" t="str">
        <f>IF(C27&lt;&gt;(E27+G27),"ERRO!!!! O total das DESPESAS EMPENHADAS deve ser igual ao somatório dos totais das DESPESAS LIQUIDADAS e INSCRITAS EM RESTOS A PAGAR NÃO PROCESSADOS.","")</f>
        <v/>
      </c>
      <c r="B7" s="969"/>
      <c r="C7" s="969"/>
      <c r="D7" s="969"/>
      <c r="E7" s="969"/>
      <c r="F7" s="969"/>
      <c r="G7" s="969"/>
      <c r="H7" s="406"/>
      <c r="I7" s="406"/>
      <c r="J7" s="407"/>
      <c r="K7" s="407"/>
      <c r="L7" s="407"/>
      <c r="M7" s="407"/>
      <c r="N7" s="410"/>
      <c r="O7" s="410"/>
      <c r="P7" s="410"/>
    </row>
    <row r="8" spans="1:16" ht="13">
      <c r="A8" s="411" t="s">
        <v>700</v>
      </c>
      <c r="B8" s="411"/>
      <c r="C8" s="411"/>
      <c r="D8" s="411"/>
      <c r="E8" s="411"/>
      <c r="F8" s="411"/>
      <c r="G8" s="412" t="s">
        <v>31</v>
      </c>
      <c r="H8" s="408"/>
      <c r="J8" s="889"/>
      <c r="K8" s="889"/>
      <c r="L8" s="889"/>
      <c r="M8" s="889"/>
      <c r="N8" s="410"/>
      <c r="O8" s="410"/>
      <c r="P8" s="410"/>
    </row>
    <row r="9" spans="1:16" ht="13">
      <c r="A9" s="970" t="s">
        <v>701</v>
      </c>
      <c r="B9" s="970"/>
      <c r="C9" s="970"/>
      <c r="D9" s="970"/>
      <c r="E9" s="970"/>
      <c r="F9" s="970"/>
      <c r="G9" s="970"/>
      <c r="H9" s="413"/>
      <c r="J9" s="971"/>
      <c r="K9" s="971"/>
      <c r="L9" s="971"/>
      <c r="M9" s="971"/>
      <c r="N9" s="410"/>
      <c r="O9" s="410"/>
      <c r="P9" s="410"/>
    </row>
    <row r="10" spans="1:16" ht="30.65" customHeight="1">
      <c r="A10" s="415" t="s">
        <v>702</v>
      </c>
      <c r="B10" s="907" t="s">
        <v>703</v>
      </c>
      <c r="C10" s="908" t="s">
        <v>120</v>
      </c>
      <c r="D10" s="908"/>
      <c r="E10" s="908" t="s">
        <v>121</v>
      </c>
      <c r="F10" s="908"/>
      <c r="G10" s="972" t="s">
        <v>704</v>
      </c>
      <c r="H10" s="410"/>
      <c r="J10" s="973"/>
      <c r="K10" s="973"/>
      <c r="L10" s="416"/>
      <c r="M10" s="414"/>
      <c r="N10" s="410"/>
      <c r="O10" s="410"/>
      <c r="P10" s="410"/>
    </row>
    <row r="11" spans="1:16" ht="15.65" customHeight="1">
      <c r="A11" s="417" t="s">
        <v>705</v>
      </c>
      <c r="B11" s="907"/>
      <c r="C11" s="318" t="s">
        <v>39</v>
      </c>
      <c r="D11" s="319" t="s">
        <v>38</v>
      </c>
      <c r="E11" s="318" t="s">
        <v>39</v>
      </c>
      <c r="F11" s="319" t="s">
        <v>38</v>
      </c>
      <c r="G11" s="972"/>
      <c r="H11" s="410"/>
      <c r="J11" s="414"/>
      <c r="K11" s="414"/>
      <c r="L11" s="414"/>
      <c r="M11" s="418"/>
      <c r="N11" s="410"/>
      <c r="O11" s="410"/>
      <c r="P11" s="410"/>
    </row>
    <row r="12" spans="1:16" ht="15.65" customHeight="1">
      <c r="A12" s="419"/>
      <c r="B12" s="420" t="s">
        <v>125</v>
      </c>
      <c r="C12" s="321" t="s">
        <v>126</v>
      </c>
      <c r="D12" s="322" t="s">
        <v>614</v>
      </c>
      <c r="E12" s="321" t="s">
        <v>615</v>
      </c>
      <c r="F12" s="322" t="s">
        <v>616</v>
      </c>
      <c r="G12" s="346" t="s">
        <v>617</v>
      </c>
      <c r="H12" s="410"/>
      <c r="J12" s="414"/>
      <c r="K12" s="414"/>
      <c r="L12" s="414"/>
      <c r="M12" s="414"/>
      <c r="N12" s="410"/>
      <c r="O12" s="410"/>
      <c r="P12" s="410"/>
    </row>
    <row r="13" spans="1:16" ht="13">
      <c r="A13" s="421" t="s">
        <v>706</v>
      </c>
      <c r="B13" s="422">
        <f>B14+B17</f>
        <v>0</v>
      </c>
      <c r="C13" s="422">
        <f>C14+C17</f>
        <v>0</v>
      </c>
      <c r="D13" s="46">
        <f t="shared" ref="D13:D27" si="0">IF($B13="",0,IF($B13=0,0,C13/$B13))</f>
        <v>0</v>
      </c>
      <c r="E13" s="422">
        <f>E14+E17</f>
        <v>0</v>
      </c>
      <c r="F13" s="46">
        <f t="shared" ref="F13:F27" si="1">IF($B13="",0,IF($B13=0,0,E13/$B13))</f>
        <v>0</v>
      </c>
      <c r="G13" s="423">
        <f>G14+G17</f>
        <v>0</v>
      </c>
      <c r="H13" s="409"/>
      <c r="J13" s="410"/>
      <c r="K13" s="410"/>
      <c r="L13" s="410"/>
      <c r="M13" s="410"/>
      <c r="N13" s="410"/>
      <c r="O13" s="410"/>
      <c r="P13" s="410"/>
    </row>
    <row r="14" spans="1:16" ht="13">
      <c r="A14" s="424" t="s">
        <v>707</v>
      </c>
      <c r="B14" s="425">
        <f>SUM(B15:B16)</f>
        <v>0</v>
      </c>
      <c r="C14" s="425">
        <f>SUM(C15:C16)</f>
        <v>0</v>
      </c>
      <c r="D14" s="46">
        <f t="shared" si="0"/>
        <v>0</v>
      </c>
      <c r="E14" s="425">
        <f>SUM(E15:E16)</f>
        <v>0</v>
      </c>
      <c r="F14" s="46">
        <f t="shared" si="1"/>
        <v>0</v>
      </c>
      <c r="G14" s="22">
        <f>SUM(G15:G16)</f>
        <v>0</v>
      </c>
      <c r="H14" s="409"/>
    </row>
    <row r="15" spans="1:16" ht="13">
      <c r="A15" s="424" t="s">
        <v>708</v>
      </c>
      <c r="B15" s="87"/>
      <c r="C15" s="87"/>
      <c r="D15" s="46">
        <f t="shared" si="0"/>
        <v>0</v>
      </c>
      <c r="E15" s="384"/>
      <c r="F15" s="46">
        <f t="shared" si="1"/>
        <v>0</v>
      </c>
      <c r="G15" s="87"/>
      <c r="H15" s="409"/>
    </row>
    <row r="16" spans="1:16" ht="13">
      <c r="A16" s="424" t="s">
        <v>709</v>
      </c>
      <c r="B16" s="86"/>
      <c r="C16" s="86"/>
      <c r="D16" s="46">
        <f t="shared" si="0"/>
        <v>0</v>
      </c>
      <c r="E16" s="86"/>
      <c r="F16" s="46">
        <f t="shared" si="1"/>
        <v>0</v>
      </c>
      <c r="G16" s="127"/>
      <c r="H16" s="409"/>
    </row>
    <row r="17" spans="1:8" ht="13">
      <c r="A17" s="424" t="s">
        <v>710</v>
      </c>
      <c r="B17" s="425">
        <f>SUM(B18:B19)</f>
        <v>0</v>
      </c>
      <c r="C17" s="425">
        <f>SUM(C18:C19)</f>
        <v>0</v>
      </c>
      <c r="D17" s="46">
        <f t="shared" si="0"/>
        <v>0</v>
      </c>
      <c r="E17" s="425">
        <f>SUM(E18:E19)</f>
        <v>0</v>
      </c>
      <c r="F17" s="46">
        <f t="shared" si="1"/>
        <v>0</v>
      </c>
      <c r="G17" s="152">
        <f>SUM(G18:G19)</f>
        <v>0</v>
      </c>
      <c r="H17" s="409"/>
    </row>
    <row r="18" spans="1:8" ht="13">
      <c r="A18" s="424" t="s">
        <v>708</v>
      </c>
      <c r="B18" s="127"/>
      <c r="C18" s="383"/>
      <c r="D18" s="46">
        <f t="shared" si="0"/>
        <v>0</v>
      </c>
      <c r="E18" s="354"/>
      <c r="F18" s="46">
        <f t="shared" si="1"/>
        <v>0</v>
      </c>
      <c r="G18" s="87"/>
      <c r="H18" s="409"/>
    </row>
    <row r="19" spans="1:8" ht="13">
      <c r="A19" s="424" t="s">
        <v>709</v>
      </c>
      <c r="B19" s="127"/>
      <c r="C19" s="87"/>
      <c r="D19" s="46">
        <f t="shared" si="0"/>
        <v>0</v>
      </c>
      <c r="E19" s="87"/>
      <c r="F19" s="46">
        <f t="shared" si="1"/>
        <v>0</v>
      </c>
      <c r="G19" s="426"/>
      <c r="H19" s="410"/>
    </row>
    <row r="20" spans="1:8" ht="13">
      <c r="A20" s="421" t="s">
        <v>711</v>
      </c>
      <c r="B20" s="425">
        <f>SUM(B21:B22)</f>
        <v>0</v>
      </c>
      <c r="C20" s="425">
        <f>SUM(C21:C22)</f>
        <v>0</v>
      </c>
      <c r="D20" s="46">
        <f t="shared" si="0"/>
        <v>0</v>
      </c>
      <c r="E20" s="425">
        <f>SUM(E21:E22)</f>
        <v>0</v>
      </c>
      <c r="F20" s="46">
        <f t="shared" si="1"/>
        <v>0</v>
      </c>
      <c r="G20" s="152">
        <f>SUM(G21:G22)</f>
        <v>0</v>
      </c>
      <c r="H20" s="410"/>
    </row>
    <row r="21" spans="1:8" ht="13">
      <c r="A21" s="421" t="s">
        <v>712</v>
      </c>
      <c r="B21" s="427"/>
      <c r="C21" s="426"/>
      <c r="D21" s="46">
        <f t="shared" si="0"/>
        <v>0</v>
      </c>
      <c r="E21" s="426"/>
      <c r="F21" s="46">
        <f t="shared" si="1"/>
        <v>0</v>
      </c>
      <c r="G21" s="427"/>
      <c r="H21" s="410"/>
    </row>
    <row r="22" spans="1:8" ht="13">
      <c r="A22" s="421" t="s">
        <v>713</v>
      </c>
      <c r="B22" s="427"/>
      <c r="C22" s="426"/>
      <c r="D22" s="46">
        <f t="shared" si="0"/>
        <v>0</v>
      </c>
      <c r="E22" s="426"/>
      <c r="F22" s="46">
        <f t="shared" si="1"/>
        <v>0</v>
      </c>
      <c r="G22" s="427"/>
      <c r="H22" s="410"/>
    </row>
    <row r="23" spans="1:8" ht="13">
      <c r="A23" s="421" t="s">
        <v>714</v>
      </c>
      <c r="B23" s="427"/>
      <c r="C23" s="426"/>
      <c r="D23" s="46">
        <f t="shared" si="0"/>
        <v>0</v>
      </c>
      <c r="E23" s="426"/>
      <c r="F23" s="46">
        <f t="shared" si="1"/>
        <v>0</v>
      </c>
      <c r="G23" s="427"/>
      <c r="H23" s="410"/>
    </row>
    <row r="24" spans="1:8" ht="13">
      <c r="A24" s="421" t="s">
        <v>715</v>
      </c>
      <c r="B24" s="427"/>
      <c r="C24" s="426"/>
      <c r="D24" s="46">
        <f t="shared" si="0"/>
        <v>0</v>
      </c>
      <c r="E24" s="426"/>
      <c r="F24" s="46">
        <f t="shared" si="1"/>
        <v>0</v>
      </c>
      <c r="G24" s="427"/>
      <c r="H24" s="410"/>
    </row>
    <row r="25" spans="1:8" ht="13">
      <c r="A25" s="421" t="s">
        <v>716</v>
      </c>
      <c r="B25" s="427"/>
      <c r="C25" s="426"/>
      <c r="D25" s="46">
        <f t="shared" si="0"/>
        <v>0</v>
      </c>
      <c r="E25" s="426"/>
      <c r="F25" s="46">
        <f t="shared" si="1"/>
        <v>0</v>
      </c>
      <c r="G25" s="427"/>
      <c r="H25" s="410"/>
    </row>
    <row r="26" spans="1:8" ht="13">
      <c r="A26" s="421" t="s">
        <v>717</v>
      </c>
      <c r="B26" s="427"/>
      <c r="C26" s="426"/>
      <c r="D26" s="46">
        <f t="shared" si="0"/>
        <v>0</v>
      </c>
      <c r="E26" s="426"/>
      <c r="F26" s="46">
        <f t="shared" si="1"/>
        <v>0</v>
      </c>
      <c r="G26" s="428"/>
      <c r="H26" s="410"/>
    </row>
    <row r="27" spans="1:8" ht="13">
      <c r="A27" s="429" t="s">
        <v>718</v>
      </c>
      <c r="B27" s="430">
        <f>SUM(B13,B20,B23:B26)</f>
        <v>0</v>
      </c>
      <c r="C27" s="430">
        <f>SUM(C13,C20,C23:C26)</f>
        <v>0</v>
      </c>
      <c r="D27" s="386">
        <f t="shared" si="0"/>
        <v>0</v>
      </c>
      <c r="E27" s="430">
        <f>SUM(E13,E20,E23:E26)</f>
        <v>0</v>
      </c>
      <c r="F27" s="386">
        <f t="shared" si="1"/>
        <v>0</v>
      </c>
      <c r="G27" s="431">
        <f>SUM(G13,G20,G23:G26)</f>
        <v>0</v>
      </c>
      <c r="H27" s="410"/>
    </row>
    <row r="28" spans="1:8" ht="19.5" customHeight="1">
      <c r="A28" s="974" t="s">
        <v>655</v>
      </c>
      <c r="B28" s="974"/>
      <c r="C28" s="974"/>
      <c r="D28" s="974"/>
      <c r="E28" s="974"/>
      <c r="F28" s="975" t="s">
        <v>410</v>
      </c>
      <c r="G28" s="975"/>
    </row>
    <row r="29" spans="1:8" ht="12.75" customHeight="1">
      <c r="A29" s="976" t="s">
        <v>719</v>
      </c>
      <c r="B29" s="976"/>
      <c r="C29" s="976"/>
      <c r="D29" s="976"/>
      <c r="E29" s="976"/>
      <c r="F29" s="977"/>
      <c r="G29" s="977"/>
    </row>
    <row r="30" spans="1:8" ht="12.75" customHeight="1">
      <c r="A30" s="976" t="s">
        <v>720</v>
      </c>
      <c r="B30" s="976"/>
      <c r="C30" s="976"/>
      <c r="D30" s="976"/>
      <c r="E30" s="976"/>
      <c r="F30" s="978"/>
      <c r="G30" s="978"/>
    </row>
    <row r="31" spans="1:8" ht="12.75" customHeight="1">
      <c r="A31" s="976" t="s">
        <v>721</v>
      </c>
      <c r="B31" s="976"/>
      <c r="C31" s="976"/>
      <c r="D31" s="976"/>
      <c r="E31" s="976"/>
      <c r="F31" s="978"/>
      <c r="G31" s="978"/>
    </row>
    <row r="32" spans="1:8" ht="13.5" customHeight="1">
      <c r="A32" s="976" t="s">
        <v>722</v>
      </c>
      <c r="B32" s="976"/>
      <c r="C32" s="976"/>
      <c r="D32" s="976"/>
      <c r="E32" s="976"/>
      <c r="F32" s="978"/>
      <c r="G32" s="978"/>
    </row>
    <row r="33" spans="1:7" ht="13.5" customHeight="1">
      <c r="A33" s="976" t="s">
        <v>723</v>
      </c>
      <c r="B33" s="976"/>
      <c r="C33" s="976"/>
      <c r="D33" s="976"/>
      <c r="E33" s="976"/>
      <c r="F33" s="978"/>
      <c r="G33" s="978"/>
    </row>
    <row r="34" spans="1:7" s="432" customFormat="1" ht="12.75" customHeight="1">
      <c r="A34" s="980" t="s">
        <v>724</v>
      </c>
      <c r="B34" s="980"/>
      <c r="C34" s="980"/>
      <c r="D34" s="980"/>
      <c r="E34" s="980"/>
      <c r="F34" s="981"/>
      <c r="G34" s="981"/>
    </row>
    <row r="35" spans="1:7" ht="14.25" customHeight="1">
      <c r="A35" s="982" t="s">
        <v>725</v>
      </c>
      <c r="B35" s="982"/>
      <c r="C35" s="982"/>
      <c r="D35" s="982"/>
      <c r="E35" s="982"/>
      <c r="F35" s="983">
        <f>SUM(F29:G34)</f>
        <v>0</v>
      </c>
      <c r="G35" s="983"/>
    </row>
    <row r="36" spans="1:7" ht="12.75" customHeight="1">
      <c r="A36" s="982" t="s">
        <v>726</v>
      </c>
      <c r="B36" s="982"/>
      <c r="C36" s="982"/>
      <c r="D36" s="982"/>
      <c r="E36" s="982"/>
      <c r="F36" s="983">
        <f>E27-F35</f>
        <v>0</v>
      </c>
      <c r="G36" s="983"/>
    </row>
    <row r="37" spans="1:7" ht="12.75" customHeight="1">
      <c r="A37" s="979" t="s">
        <v>727</v>
      </c>
      <c r="B37" s="979"/>
      <c r="C37" s="979"/>
    </row>
  </sheetData>
  <sheetProtection password="F3F6" sheet="1" selectLockedCells="1"/>
  <mergeCells count="34">
    <mergeCell ref="A37:C37"/>
    <mergeCell ref="A34:E34"/>
    <mergeCell ref="F34:G34"/>
    <mergeCell ref="A35:E35"/>
    <mergeCell ref="F35:G35"/>
    <mergeCell ref="A36:E36"/>
    <mergeCell ref="F36:G36"/>
    <mergeCell ref="A31:E31"/>
    <mergeCell ref="F31:G31"/>
    <mergeCell ref="A32:E32"/>
    <mergeCell ref="F32:G32"/>
    <mergeCell ref="A33:E33"/>
    <mergeCell ref="F33:G33"/>
    <mergeCell ref="A28:E28"/>
    <mergeCell ref="F28:G28"/>
    <mergeCell ref="A29:E29"/>
    <mergeCell ref="F29:G29"/>
    <mergeCell ref="A30:E30"/>
    <mergeCell ref="F30:G30"/>
    <mergeCell ref="B10:B11"/>
    <mergeCell ref="C10:D10"/>
    <mergeCell ref="E10:F10"/>
    <mergeCell ref="G10:G11"/>
    <mergeCell ref="J10:K10"/>
    <mergeCell ref="A6:E6"/>
    <mergeCell ref="A7:G7"/>
    <mergeCell ref="J8:M8"/>
    <mergeCell ref="A9:G9"/>
    <mergeCell ref="J9:M9"/>
    <mergeCell ref="A1:F1"/>
    <mergeCell ref="A2:E2"/>
    <mergeCell ref="A3:E3"/>
    <mergeCell ref="A4:E4"/>
    <mergeCell ref="A5:E5"/>
  </mergeCells>
  <conditionalFormatting sqref="A7:G7">
    <cfRule type="expression" dxfId="14" priority="1" stopIfTrue="1">
      <formula>$C$27&lt;&gt;($E$27+$G$27)</formula>
    </cfRule>
  </conditionalFormatting>
  <printOptions horizontalCentered="1" verticalCentered="1"/>
  <pageMargins left="0" right="0" top="0.39027777777777778" bottom="0" header="0.51180555555555551" footer="0.51180555555555551"/>
  <pageSetup paperSize="9" firstPageNumber="0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6"/>
  <sheetViews>
    <sheetView showGridLines="0" topLeftCell="A7" zoomScale="80" zoomScaleNormal="80" workbookViewId="0">
      <selection activeCell="B12" sqref="B12:E12"/>
    </sheetView>
  </sheetViews>
  <sheetFormatPr defaultColWidth="6.7265625" defaultRowHeight="11.25" customHeight="1"/>
  <cols>
    <col min="1" max="1" width="41.26953125" style="310" customWidth="1"/>
    <col min="2" max="6" width="8.7265625" style="310" customWidth="1"/>
    <col min="7" max="7" width="8.7265625" style="409" customWidth="1"/>
    <col min="8" max="9" width="8.7265625" style="310" customWidth="1"/>
    <col min="10" max="10" width="16.7265625" style="310" customWidth="1"/>
    <col min="11" max="16384" width="6.7265625" style="310"/>
  </cols>
  <sheetData>
    <row r="1" spans="1:11" s="434" customFormat="1" ht="15.75" customHeight="1">
      <c r="A1" s="984" t="s">
        <v>728</v>
      </c>
      <c r="B1" s="984"/>
      <c r="C1" s="984"/>
      <c r="D1" s="984"/>
      <c r="E1" s="984"/>
      <c r="F1" s="984"/>
      <c r="G1" s="984"/>
      <c r="H1" s="984"/>
      <c r="I1" s="984"/>
      <c r="J1" s="984"/>
      <c r="K1" s="433"/>
    </row>
    <row r="2" spans="1:11" ht="11.25" customHeight="1">
      <c r="A2" s="985"/>
      <c r="B2" s="985"/>
      <c r="C2" s="985"/>
      <c r="D2" s="985"/>
      <c r="E2" s="985"/>
      <c r="F2" s="985"/>
      <c r="G2" s="985"/>
      <c r="H2" s="985"/>
      <c r="I2" s="985"/>
      <c r="J2" s="985"/>
      <c r="K2" s="436"/>
    </row>
    <row r="3" spans="1:11" ht="12.75" customHeight="1">
      <c r="A3" s="887" t="str">
        <f>'Informações Iniciais'!A1</f>
        <v>ESTADO DO MARANHÃO - PODER EXECUTIVO</v>
      </c>
      <c r="B3" s="887"/>
      <c r="C3" s="887"/>
      <c r="D3" s="887"/>
      <c r="E3" s="887"/>
      <c r="F3" s="887"/>
      <c r="G3" s="887"/>
      <c r="H3" s="887"/>
      <c r="I3" s="887"/>
      <c r="J3" s="887"/>
      <c r="K3" s="436"/>
    </row>
    <row r="4" spans="1:11" ht="12.75" customHeight="1">
      <c r="A4" s="887" t="s">
        <v>0</v>
      </c>
      <c r="B4" s="887"/>
      <c r="C4" s="887"/>
      <c r="D4" s="887"/>
      <c r="E4" s="887"/>
      <c r="F4" s="887"/>
      <c r="G4" s="887"/>
      <c r="H4" s="887"/>
      <c r="I4" s="887"/>
      <c r="J4" s="887"/>
      <c r="K4" s="436"/>
    </row>
    <row r="5" spans="1:11" ht="12.75" customHeight="1">
      <c r="A5" s="986" t="s">
        <v>729</v>
      </c>
      <c r="B5" s="986"/>
      <c r="C5" s="986"/>
      <c r="D5" s="986"/>
      <c r="E5" s="986"/>
      <c r="F5" s="986"/>
      <c r="G5" s="986"/>
      <c r="H5" s="986"/>
      <c r="I5" s="986"/>
      <c r="J5" s="986"/>
      <c r="K5" s="436"/>
    </row>
    <row r="6" spans="1:11" ht="12.75" customHeight="1">
      <c r="A6" s="887" t="s">
        <v>29</v>
      </c>
      <c r="B6" s="887"/>
      <c r="C6" s="887"/>
      <c r="D6" s="887"/>
      <c r="E6" s="887"/>
      <c r="F6" s="887"/>
      <c r="G6" s="887"/>
      <c r="H6" s="887"/>
      <c r="I6" s="887"/>
      <c r="J6" s="887"/>
      <c r="K6" s="436"/>
    </row>
    <row r="7" spans="1:11" ht="12.75" customHeight="1">
      <c r="A7" s="887" t="str">
        <f>'Informações Iniciais'!A5</f>
        <v>3º Bimestre de 2017</v>
      </c>
      <c r="B7" s="887"/>
      <c r="C7" s="887"/>
      <c r="D7" s="887"/>
      <c r="E7" s="887"/>
      <c r="F7" s="887"/>
      <c r="G7" s="887"/>
      <c r="H7" s="887"/>
      <c r="I7" s="887"/>
      <c r="J7" s="887"/>
      <c r="K7" s="436"/>
    </row>
    <row r="8" spans="1:11" ht="12.75" customHeight="1">
      <c r="A8" s="437"/>
      <c r="B8" s="985"/>
      <c r="C8" s="985"/>
      <c r="D8" s="437"/>
      <c r="E8" s="437"/>
      <c r="F8" s="985"/>
      <c r="G8" s="985"/>
      <c r="H8" s="985"/>
      <c r="I8" s="985"/>
      <c r="J8" s="437"/>
      <c r="K8" s="436"/>
    </row>
    <row r="9" spans="1:11" ht="12.75" customHeight="1">
      <c r="A9" s="351" t="s">
        <v>730</v>
      </c>
      <c r="B9" s="985"/>
      <c r="C9" s="985"/>
      <c r="D9" s="435"/>
      <c r="E9" s="435"/>
      <c r="F9" s="985"/>
      <c r="G9" s="985"/>
      <c r="H9" s="985"/>
      <c r="I9" s="985"/>
      <c r="J9" s="438" t="s">
        <v>31</v>
      </c>
      <c r="K9" s="436"/>
    </row>
    <row r="10" spans="1:11" ht="27.65" customHeight="1">
      <c r="A10" s="987" t="s">
        <v>32</v>
      </c>
      <c r="B10" s="988" t="s">
        <v>34</v>
      </c>
      <c r="C10" s="988"/>
      <c r="D10" s="988"/>
      <c r="E10" s="988"/>
      <c r="F10" s="988" t="s">
        <v>35</v>
      </c>
      <c r="G10" s="988"/>
      <c r="H10" s="988"/>
      <c r="I10" s="988"/>
      <c r="J10" s="439" t="s">
        <v>731</v>
      </c>
      <c r="K10" s="989"/>
    </row>
    <row r="11" spans="1:11" s="409" customFormat="1" ht="12.75" customHeight="1">
      <c r="A11" s="987"/>
      <c r="B11" s="990" t="s">
        <v>40</v>
      </c>
      <c r="C11" s="990"/>
      <c r="D11" s="990"/>
      <c r="E11" s="990"/>
      <c r="F11" s="990" t="s">
        <v>41</v>
      </c>
      <c r="G11" s="990"/>
      <c r="H11" s="990"/>
      <c r="I11" s="990"/>
      <c r="J11" s="441" t="s">
        <v>732</v>
      </c>
      <c r="K11" s="989"/>
    </row>
    <row r="12" spans="1:11" ht="12.75" customHeight="1">
      <c r="A12" s="442" t="s">
        <v>733</v>
      </c>
      <c r="B12" s="832"/>
      <c r="C12" s="832"/>
      <c r="D12" s="832"/>
      <c r="E12" s="832"/>
      <c r="F12" s="832"/>
      <c r="G12" s="832"/>
      <c r="H12" s="832"/>
      <c r="I12" s="832"/>
      <c r="J12" s="443">
        <f>B12-F12</f>
        <v>0</v>
      </c>
      <c r="K12" s="436"/>
    </row>
    <row r="13" spans="1:11" ht="12.75" customHeight="1">
      <c r="A13" s="991"/>
      <c r="B13" s="991"/>
      <c r="C13" s="991"/>
      <c r="D13" s="991"/>
      <c r="E13" s="991"/>
      <c r="F13" s="991"/>
      <c r="G13" s="991"/>
      <c r="H13" s="991"/>
      <c r="I13" s="991"/>
      <c r="J13" s="991"/>
      <c r="K13" s="436"/>
    </row>
    <row r="14" spans="1:11" ht="27" customHeight="1">
      <c r="A14" s="987" t="s">
        <v>124</v>
      </c>
      <c r="B14" s="988" t="s">
        <v>734</v>
      </c>
      <c r="C14" s="988"/>
      <c r="D14" s="988" t="s">
        <v>120</v>
      </c>
      <c r="E14" s="988"/>
      <c r="F14" s="992" t="s">
        <v>121</v>
      </c>
      <c r="G14" s="992"/>
      <c r="H14" s="992" t="s">
        <v>735</v>
      </c>
      <c r="I14" s="992"/>
      <c r="J14" s="993" t="s">
        <v>736</v>
      </c>
      <c r="K14" s="440"/>
    </row>
    <row r="15" spans="1:11" ht="27" customHeight="1">
      <c r="A15" s="987"/>
      <c r="B15" s="988"/>
      <c r="C15" s="988"/>
      <c r="D15" s="988"/>
      <c r="E15" s="988"/>
      <c r="F15" s="992"/>
      <c r="G15" s="992"/>
      <c r="H15" s="992"/>
      <c r="I15" s="992"/>
      <c r="J15" s="993"/>
      <c r="K15" s="989"/>
    </row>
    <row r="16" spans="1:11" ht="12.75" customHeight="1">
      <c r="A16" s="987"/>
      <c r="B16" s="990" t="s">
        <v>125</v>
      </c>
      <c r="C16" s="990"/>
      <c r="D16" s="995" t="s">
        <v>126</v>
      </c>
      <c r="E16" s="995"/>
      <c r="F16" s="992"/>
      <c r="G16" s="992"/>
      <c r="H16" s="992"/>
      <c r="I16" s="992"/>
      <c r="J16" s="444" t="s">
        <v>737</v>
      </c>
      <c r="K16" s="989"/>
    </row>
    <row r="17" spans="1:11" ht="12.75" customHeight="1">
      <c r="A17" s="445" t="s">
        <v>738</v>
      </c>
      <c r="B17" s="996"/>
      <c r="C17" s="996"/>
      <c r="D17" s="996"/>
      <c r="E17" s="996"/>
      <c r="F17" s="996"/>
      <c r="G17" s="996"/>
      <c r="H17" s="996"/>
      <c r="I17" s="996"/>
      <c r="J17" s="446">
        <f>B17-D17</f>
        <v>0</v>
      </c>
      <c r="K17" s="436"/>
    </row>
    <row r="18" spans="1:11" ht="12.75" customHeight="1">
      <c r="A18" s="447" t="s">
        <v>739</v>
      </c>
      <c r="B18" s="994"/>
      <c r="C18" s="994"/>
      <c r="D18" s="994"/>
      <c r="E18" s="994"/>
      <c r="F18" s="994"/>
      <c r="G18" s="994"/>
      <c r="H18" s="994"/>
      <c r="I18" s="994"/>
      <c r="J18" s="448">
        <f>B18-D18</f>
        <v>0</v>
      </c>
      <c r="K18" s="436"/>
    </row>
    <row r="19" spans="1:11" ht="25.5" customHeight="1">
      <c r="A19" s="449" t="s">
        <v>740</v>
      </c>
      <c r="B19" s="994"/>
      <c r="C19" s="994"/>
      <c r="D19" s="994"/>
      <c r="E19" s="994"/>
      <c r="F19" s="994"/>
      <c r="G19" s="994"/>
      <c r="H19" s="994"/>
      <c r="I19" s="994"/>
      <c r="J19" s="450">
        <f>B19-D19</f>
        <v>0</v>
      </c>
      <c r="K19" s="436"/>
    </row>
    <row r="20" spans="1:11" ht="12.75" customHeight="1">
      <c r="A20" s="442" t="s">
        <v>741</v>
      </c>
      <c r="B20" s="1003">
        <f>B17-ABS(B18)-ABS(B19)</f>
        <v>0</v>
      </c>
      <c r="C20" s="1003"/>
      <c r="D20" s="1003">
        <f>D17-ABS(D18)-ABS(D19)</f>
        <v>0</v>
      </c>
      <c r="E20" s="1003"/>
      <c r="F20" s="1003">
        <f>F17-ABS(F18)-ABS(F19)</f>
        <v>0</v>
      </c>
      <c r="G20" s="1003"/>
      <c r="H20" s="1003">
        <f>H17-ABS(H18)-ABS(H19)</f>
        <v>0</v>
      </c>
      <c r="I20" s="1003"/>
      <c r="J20" s="446">
        <f>B20-D20</f>
        <v>0</v>
      </c>
      <c r="K20" s="436"/>
    </row>
    <row r="21" spans="1:11" ht="12.75" customHeight="1">
      <c r="A21" s="991"/>
      <c r="B21" s="991"/>
      <c r="C21" s="991"/>
      <c r="D21" s="991"/>
      <c r="E21" s="991"/>
      <c r="F21" s="991"/>
      <c r="G21" s="991"/>
      <c r="H21" s="991"/>
      <c r="I21" s="991"/>
      <c r="J21" s="991"/>
      <c r="K21" s="436"/>
    </row>
    <row r="22" spans="1:11" ht="12.75" customHeight="1">
      <c r="A22" s="451" t="s">
        <v>742</v>
      </c>
      <c r="B22" s="997">
        <f>B12-B20</f>
        <v>0</v>
      </c>
      <c r="C22" s="997"/>
      <c r="D22" s="998">
        <f>F12-D20</f>
        <v>0</v>
      </c>
      <c r="E22" s="998"/>
      <c r="F22" s="999"/>
      <c r="G22" s="999"/>
      <c r="H22" s="999"/>
      <c r="I22" s="999"/>
      <c r="J22" s="998">
        <f>J12-J20</f>
        <v>0</v>
      </c>
      <c r="K22" s="989"/>
    </row>
    <row r="23" spans="1:11" ht="12.75" customHeight="1">
      <c r="A23" s="452" t="s">
        <v>743</v>
      </c>
      <c r="B23" s="997"/>
      <c r="C23" s="997"/>
      <c r="D23" s="998"/>
      <c r="E23" s="998"/>
      <c r="F23" s="999"/>
      <c r="G23" s="999"/>
      <c r="H23" s="999"/>
      <c r="I23" s="999"/>
      <c r="J23" s="998"/>
      <c r="K23" s="989"/>
    </row>
    <row r="24" spans="1:11" ht="12.75" customHeight="1">
      <c r="A24" s="1000" t="s">
        <v>154</v>
      </c>
      <c r="B24" s="1000"/>
      <c r="C24" s="1000"/>
      <c r="D24" s="1000"/>
      <c r="E24" s="1000"/>
      <c r="F24" s="1000"/>
      <c r="G24" s="1000"/>
      <c r="H24" s="1000"/>
      <c r="I24" s="1000"/>
      <c r="J24" s="1000"/>
      <c r="K24" s="436"/>
    </row>
    <row r="25" spans="1:11" ht="12.75" customHeight="1">
      <c r="A25" s="1001" t="s">
        <v>744</v>
      </c>
      <c r="B25" s="1001"/>
      <c r="C25" s="1001"/>
      <c r="D25" s="1001"/>
      <c r="E25" s="1001"/>
      <c r="F25" s="1001"/>
      <c r="G25" s="1001"/>
      <c r="H25" s="1001"/>
      <c r="I25" s="1001"/>
      <c r="J25" s="1001"/>
      <c r="K25" s="989"/>
    </row>
    <row r="26" spans="1:11" ht="12.75" customHeight="1">
      <c r="A26" s="1002" t="s">
        <v>745</v>
      </c>
      <c r="B26" s="1002"/>
      <c r="C26" s="1002"/>
      <c r="D26" s="1002"/>
      <c r="E26" s="1002"/>
      <c r="F26" s="1002"/>
      <c r="G26" s="1002"/>
      <c r="H26" s="1002"/>
      <c r="I26" s="1002"/>
      <c r="J26" s="1002"/>
      <c r="K26" s="989"/>
    </row>
  </sheetData>
  <sheetProtection password="F3F6" sheet="1" selectLockedCells="1"/>
  <mergeCells count="59">
    <mergeCell ref="B20:C20"/>
    <mergeCell ref="D20:E20"/>
    <mergeCell ref="F20:G20"/>
    <mergeCell ref="H20:I20"/>
    <mergeCell ref="A21:J21"/>
    <mergeCell ref="K22:K23"/>
    <mergeCell ref="A24:J24"/>
    <mergeCell ref="A25:J25"/>
    <mergeCell ref="K25:K26"/>
    <mergeCell ref="A26:J26"/>
    <mergeCell ref="B22:C23"/>
    <mergeCell ref="D22:E23"/>
    <mergeCell ref="F22:G23"/>
    <mergeCell ref="H22:I23"/>
    <mergeCell ref="J22:J23"/>
    <mergeCell ref="D19:E19"/>
    <mergeCell ref="F19:G19"/>
    <mergeCell ref="H19:I19"/>
    <mergeCell ref="K15:K16"/>
    <mergeCell ref="B16:C16"/>
    <mergeCell ref="D16:E16"/>
    <mergeCell ref="B17:C17"/>
    <mergeCell ref="D17:E17"/>
    <mergeCell ref="F17:G17"/>
    <mergeCell ref="H17:I17"/>
    <mergeCell ref="B18:C18"/>
    <mergeCell ref="D18:E18"/>
    <mergeCell ref="F18:G18"/>
    <mergeCell ref="H18:I18"/>
    <mergeCell ref="B19:C19"/>
    <mergeCell ref="A13:J13"/>
    <mergeCell ref="A14:A16"/>
    <mergeCell ref="B14:C15"/>
    <mergeCell ref="D14:E15"/>
    <mergeCell ref="F14:G16"/>
    <mergeCell ref="H14:I16"/>
    <mergeCell ref="J14:J15"/>
    <mergeCell ref="K10:K11"/>
    <mergeCell ref="B11:E11"/>
    <mergeCell ref="F11:I11"/>
    <mergeCell ref="B12:E12"/>
    <mergeCell ref="F12:I12"/>
    <mergeCell ref="B8:C8"/>
    <mergeCell ref="F8:I8"/>
    <mergeCell ref="B9:C9"/>
    <mergeCell ref="F9:I9"/>
    <mergeCell ref="A10:A11"/>
    <mergeCell ref="B10:E10"/>
    <mergeCell ref="F10:I10"/>
    <mergeCell ref="A3:J3"/>
    <mergeCell ref="A4:J4"/>
    <mergeCell ref="A5:J5"/>
    <mergeCell ref="A6:J6"/>
    <mergeCell ref="A7:J7"/>
    <mergeCell ref="A1:J1"/>
    <mergeCell ref="A2:B2"/>
    <mergeCell ref="C2:F2"/>
    <mergeCell ref="G2:H2"/>
    <mergeCell ref="I2:J2"/>
  </mergeCells>
  <printOptions horizontalCentered="1"/>
  <pageMargins left="0.59027777777777779" right="0.47013888888888888" top="0.59027777777777779" bottom="0.39027777777777778" header="0.51180555555555551" footer="0.2"/>
  <pageSetup paperSize="9" firstPageNumber="0" orientation="landscape" horizontalDpi="300" verticalDpi="300"/>
  <headerFooter alignWithMargins="0">
    <oddFooter>&amp;C&amp;A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T92"/>
  <sheetViews>
    <sheetView showGridLines="0" zoomScale="80" zoomScaleNormal="80" workbookViewId="0">
      <selection activeCell="H17" sqref="H17:I17"/>
    </sheetView>
  </sheetViews>
  <sheetFormatPr defaultColWidth="7.81640625" defaultRowHeight="11.25" customHeight="1"/>
  <cols>
    <col min="1" max="1" width="10" style="453" customWidth="1"/>
    <col min="2" max="2" width="6.26953125" style="453" customWidth="1"/>
    <col min="3" max="3" width="14" style="453" customWidth="1"/>
    <col min="4" max="4" width="10.26953125" style="453" customWidth="1"/>
    <col min="5" max="5" width="12" style="453" customWidth="1"/>
    <col min="6" max="6" width="12.54296875" style="453" customWidth="1"/>
    <col min="7" max="7" width="10.1796875" style="453" customWidth="1"/>
    <col min="8" max="8" width="16.1796875" style="453" customWidth="1"/>
    <col min="9" max="9" width="8.453125" style="453" customWidth="1"/>
    <col min="10" max="10" width="25.54296875" style="453" customWidth="1"/>
    <col min="11" max="11" width="2.453125" style="453" customWidth="1"/>
    <col min="12" max="16384" width="7.81640625" style="453"/>
  </cols>
  <sheetData>
    <row r="1" spans="1:20" ht="15.75" customHeight="1">
      <c r="A1" s="134" t="s">
        <v>746</v>
      </c>
      <c r="B1" s="454"/>
      <c r="C1" s="454"/>
    </row>
    <row r="2" spans="1:20" ht="11.25" customHeight="1">
      <c r="L2" s="1004" t="s">
        <v>747</v>
      </c>
      <c r="M2" s="1004"/>
      <c r="N2" s="1004"/>
      <c r="O2" s="1004"/>
    </row>
    <row r="3" spans="1:20" ht="11.25" customHeight="1">
      <c r="A3" s="1005" t="str">
        <f>'Informações Iniciais'!A1:B1</f>
        <v>ESTADO DO MARANHÃO - PODER EXECUTIVO</v>
      </c>
      <c r="B3" s="1005"/>
      <c r="C3" s="1005"/>
      <c r="D3" s="1005"/>
      <c r="E3" s="1005"/>
      <c r="F3" s="1005"/>
      <c r="G3" s="1005"/>
      <c r="H3" s="1005"/>
      <c r="I3" s="1005"/>
      <c r="J3" s="1005"/>
      <c r="L3" s="1004"/>
      <c r="M3" s="1004"/>
      <c r="N3" s="1004"/>
      <c r="O3" s="1004"/>
    </row>
    <row r="4" spans="1:20" ht="11.25" customHeight="1">
      <c r="A4" s="1005" t="s">
        <v>0</v>
      </c>
      <c r="B4" s="1005"/>
      <c r="C4" s="1005"/>
      <c r="D4" s="1005"/>
      <c r="E4" s="1005"/>
      <c r="F4" s="1005"/>
      <c r="G4" s="1005"/>
      <c r="H4" s="1005"/>
      <c r="I4" s="1005"/>
      <c r="J4" s="1005"/>
    </row>
    <row r="5" spans="1:20" ht="11.25" customHeight="1">
      <c r="A5" s="1006" t="s">
        <v>748</v>
      </c>
      <c r="B5" s="1006"/>
      <c r="C5" s="1006"/>
      <c r="D5" s="1006"/>
      <c r="E5" s="1006"/>
      <c r="F5" s="1006"/>
      <c r="G5" s="1006"/>
      <c r="H5" s="1006"/>
      <c r="I5" s="1006"/>
      <c r="J5" s="1006"/>
      <c r="L5" s="1007" t="s">
        <v>749</v>
      </c>
      <c r="M5" s="1007"/>
      <c r="N5" s="1007"/>
      <c r="O5" s="1007"/>
      <c r="P5" s="455"/>
      <c r="Q5" s="455"/>
      <c r="R5" s="455"/>
      <c r="S5" s="455"/>
      <c r="T5" s="455"/>
    </row>
    <row r="6" spans="1:20" ht="11.25" customHeight="1">
      <c r="A6" s="1005" t="s">
        <v>365</v>
      </c>
      <c r="B6" s="1005"/>
      <c r="C6" s="1005"/>
      <c r="D6" s="1005"/>
      <c r="E6" s="1005"/>
      <c r="F6" s="1005"/>
      <c r="G6" s="1005"/>
      <c r="H6" s="1005"/>
      <c r="I6" s="1005"/>
      <c r="J6" s="1005"/>
      <c r="L6" s="1007"/>
      <c r="M6" s="1007"/>
      <c r="N6" s="1007"/>
      <c r="O6" s="1007"/>
      <c r="P6" s="455"/>
      <c r="Q6" s="455"/>
      <c r="R6" s="455"/>
      <c r="S6" s="455"/>
      <c r="T6" s="455"/>
    </row>
    <row r="7" spans="1:20" ht="11.25" customHeight="1">
      <c r="A7" s="1005" t="str">
        <f>'Informações Iniciais'!A5:B5</f>
        <v>3º Bimestre de 2017</v>
      </c>
      <c r="B7" s="1005"/>
      <c r="C7" s="1005"/>
      <c r="D7" s="1005"/>
      <c r="E7" s="1005"/>
      <c r="F7" s="1005"/>
      <c r="G7" s="1005"/>
      <c r="H7" s="1005"/>
      <c r="I7" s="1005"/>
      <c r="J7" s="1005"/>
      <c r="L7" s="1007"/>
      <c r="M7" s="1007"/>
      <c r="N7" s="1007"/>
      <c r="O7" s="1007"/>
      <c r="P7" s="455"/>
      <c r="Q7" s="455"/>
      <c r="R7" s="455"/>
      <c r="S7" s="455"/>
      <c r="T7" s="455"/>
    </row>
    <row r="8" spans="1:20" ht="11.25" customHeight="1">
      <c r="L8" s="1007"/>
      <c r="M8" s="1007"/>
      <c r="N8" s="1007"/>
      <c r="O8" s="1007"/>
      <c r="P8" s="455"/>
      <c r="Q8" s="455"/>
      <c r="R8" s="455"/>
      <c r="S8" s="455"/>
      <c r="T8" s="455"/>
    </row>
    <row r="9" spans="1:20" ht="11.25" customHeight="1">
      <c r="A9" s="453" t="s">
        <v>750</v>
      </c>
      <c r="D9" s="456"/>
      <c r="E9" s="1008"/>
      <c r="F9" s="1008"/>
      <c r="G9" s="456"/>
      <c r="J9" s="457" t="s">
        <v>31</v>
      </c>
      <c r="L9" s="1007"/>
      <c r="M9" s="1007"/>
      <c r="N9" s="1007"/>
      <c r="O9" s="1007"/>
      <c r="P9" s="455"/>
      <c r="Q9" s="455"/>
      <c r="R9" s="455"/>
      <c r="S9" s="455"/>
      <c r="T9" s="455"/>
    </row>
    <row r="10" spans="1:20" ht="15" customHeight="1">
      <c r="A10" s="1009" t="s">
        <v>751</v>
      </c>
      <c r="B10" s="1009"/>
      <c r="C10" s="1009"/>
      <c r="D10" s="1010" t="s">
        <v>752</v>
      </c>
      <c r="E10" s="1010"/>
      <c r="F10" s="1010" t="s">
        <v>124</v>
      </c>
      <c r="G10" s="1010"/>
      <c r="H10" s="1010" t="s">
        <v>753</v>
      </c>
      <c r="I10" s="1010"/>
      <c r="J10" s="458" t="s">
        <v>754</v>
      </c>
      <c r="L10" s="1007"/>
      <c r="M10" s="1007"/>
      <c r="N10" s="1007"/>
      <c r="O10" s="1007"/>
      <c r="P10" s="455"/>
      <c r="Q10" s="455"/>
      <c r="R10" s="455"/>
      <c r="S10" s="455"/>
      <c r="T10" s="455"/>
    </row>
    <row r="11" spans="1:20" ht="15" customHeight="1">
      <c r="A11" s="1009"/>
      <c r="B11" s="1009"/>
      <c r="C11" s="1009"/>
      <c r="D11" s="1011" t="s">
        <v>755</v>
      </c>
      <c r="E11" s="1011"/>
      <c r="F11" s="1011" t="s">
        <v>755</v>
      </c>
      <c r="G11" s="1011"/>
      <c r="H11" s="1011" t="s">
        <v>756</v>
      </c>
      <c r="I11" s="1011"/>
      <c r="J11" s="459" t="s">
        <v>757</v>
      </c>
      <c r="L11" s="1007"/>
      <c r="M11" s="1007"/>
      <c r="N11" s="1007"/>
      <c r="O11" s="1007"/>
      <c r="P11" s="455"/>
      <c r="Q11" s="455"/>
      <c r="R11" s="455"/>
      <c r="S11" s="455"/>
      <c r="T11" s="455"/>
    </row>
    <row r="12" spans="1:20" ht="19.5" customHeight="1">
      <c r="A12" s="1009"/>
      <c r="B12" s="1009"/>
      <c r="C12" s="1009"/>
      <c r="D12" s="1012" t="s">
        <v>40</v>
      </c>
      <c r="E12" s="1012"/>
      <c r="F12" s="1012" t="s">
        <v>41</v>
      </c>
      <c r="G12" s="1012"/>
      <c r="H12" s="1012" t="s">
        <v>758</v>
      </c>
      <c r="I12" s="1012"/>
      <c r="J12" s="460" t="s">
        <v>759</v>
      </c>
      <c r="L12" s="1007"/>
      <c r="M12" s="1007"/>
      <c r="N12" s="1007"/>
      <c r="O12" s="1007"/>
    </row>
    <row r="13" spans="1:20" ht="11.25" customHeight="1">
      <c r="A13" s="1013">
        <v>2016</v>
      </c>
      <c r="B13" s="1013"/>
      <c r="C13" s="1013"/>
      <c r="D13" s="1014"/>
      <c r="E13" s="1014"/>
      <c r="F13" s="1014"/>
      <c r="G13" s="1014"/>
      <c r="H13" s="1015">
        <f t="shared" ref="H13:H89" si="0">D13-F13</f>
        <v>0</v>
      </c>
      <c r="I13" s="1015"/>
      <c r="J13" s="462"/>
      <c r="L13" s="1007"/>
      <c r="M13" s="1007"/>
      <c r="N13" s="1007"/>
      <c r="O13" s="1007"/>
    </row>
    <row r="14" spans="1:20" ht="11.25" customHeight="1">
      <c r="A14" s="1016">
        <v>2017</v>
      </c>
      <c r="B14" s="1016"/>
      <c r="C14" s="1016"/>
      <c r="D14" s="1017"/>
      <c r="E14" s="1017"/>
      <c r="F14" s="1017"/>
      <c r="G14" s="1017"/>
      <c r="H14" s="1018">
        <f t="shared" si="0"/>
        <v>0</v>
      </c>
      <c r="I14" s="1018"/>
      <c r="J14" s="465">
        <f t="shared" ref="J14:J89" si="1">J13+H14</f>
        <v>0</v>
      </c>
      <c r="L14" s="1007"/>
      <c r="M14" s="1007"/>
      <c r="N14" s="1007"/>
      <c r="O14" s="1007"/>
    </row>
    <row r="15" spans="1:20" ht="11.25" customHeight="1">
      <c r="A15" s="1016">
        <v>2018</v>
      </c>
      <c r="B15" s="1016"/>
      <c r="C15" s="1016"/>
      <c r="D15" s="1017"/>
      <c r="E15" s="1017"/>
      <c r="F15" s="463"/>
      <c r="G15" s="463"/>
      <c r="H15" s="1018">
        <f t="shared" si="0"/>
        <v>0</v>
      </c>
      <c r="I15" s="1018"/>
      <c r="J15" s="465">
        <f t="shared" si="1"/>
        <v>0</v>
      </c>
      <c r="L15" s="1007"/>
      <c r="M15" s="1007"/>
      <c r="N15" s="1007"/>
      <c r="O15" s="1007"/>
    </row>
    <row r="16" spans="1:20" ht="11.25" customHeight="1">
      <c r="A16" s="1016">
        <v>2019</v>
      </c>
      <c r="B16" s="1016"/>
      <c r="C16" s="1016"/>
      <c r="D16" s="1017"/>
      <c r="E16" s="1017"/>
      <c r="F16" s="463"/>
      <c r="G16" s="463"/>
      <c r="H16" s="1018">
        <f t="shared" si="0"/>
        <v>0</v>
      </c>
      <c r="I16" s="1018"/>
      <c r="J16" s="465">
        <f t="shared" si="1"/>
        <v>0</v>
      </c>
      <c r="L16" s="1007"/>
      <c r="M16" s="1007"/>
      <c r="N16" s="1007"/>
      <c r="O16" s="1007"/>
    </row>
    <row r="17" spans="1:20" ht="15.75" customHeight="1">
      <c r="A17" s="1016">
        <v>2020</v>
      </c>
      <c r="B17" s="1016"/>
      <c r="C17" s="1016"/>
      <c r="D17" s="1017"/>
      <c r="E17" s="1017"/>
      <c r="F17" s="1017"/>
      <c r="G17" s="1017"/>
      <c r="H17" s="1018">
        <f t="shared" si="0"/>
        <v>0</v>
      </c>
      <c r="I17" s="1018"/>
      <c r="J17" s="465">
        <f t="shared" si="1"/>
        <v>0</v>
      </c>
      <c r="L17" s="1007"/>
      <c r="M17" s="1007"/>
      <c r="N17" s="1007"/>
      <c r="O17" s="1007"/>
      <c r="P17" s="455"/>
      <c r="Q17" s="455"/>
      <c r="R17" s="455"/>
      <c r="S17" s="455"/>
      <c r="T17" s="455"/>
    </row>
    <row r="18" spans="1:20" ht="15.75" customHeight="1">
      <c r="A18" s="1016">
        <v>2021</v>
      </c>
      <c r="B18" s="1016"/>
      <c r="C18" s="1016"/>
      <c r="D18" s="1017"/>
      <c r="E18" s="1017"/>
      <c r="F18" s="1017"/>
      <c r="G18" s="1017"/>
      <c r="H18" s="1018">
        <f t="shared" si="0"/>
        <v>0</v>
      </c>
      <c r="I18" s="1018"/>
      <c r="J18" s="465">
        <f t="shared" si="1"/>
        <v>0</v>
      </c>
      <c r="L18" s="1007"/>
      <c r="M18" s="1007"/>
      <c r="N18" s="1007"/>
      <c r="O18" s="1007"/>
      <c r="P18" s="455"/>
      <c r="Q18" s="455"/>
      <c r="R18" s="455"/>
      <c r="S18" s="455"/>
      <c r="T18" s="455"/>
    </row>
    <row r="19" spans="1:20" ht="15.75" customHeight="1">
      <c r="A19" s="1016">
        <v>2022</v>
      </c>
      <c r="B19" s="1016"/>
      <c r="C19" s="1016"/>
      <c r="D19" s="1017"/>
      <c r="E19" s="1017"/>
      <c r="F19" s="1017"/>
      <c r="G19" s="1017"/>
      <c r="H19" s="1018">
        <f t="shared" si="0"/>
        <v>0</v>
      </c>
      <c r="I19" s="1018"/>
      <c r="J19" s="465">
        <f t="shared" si="1"/>
        <v>0</v>
      </c>
      <c r="L19" s="1007"/>
      <c r="M19" s="1007"/>
      <c r="N19" s="1007"/>
      <c r="O19" s="1007"/>
      <c r="P19" s="455"/>
      <c r="Q19" s="455"/>
      <c r="R19" s="455"/>
      <c r="S19" s="455"/>
      <c r="T19" s="455"/>
    </row>
    <row r="20" spans="1:20" ht="15.75" customHeight="1">
      <c r="A20" s="1016">
        <v>2023</v>
      </c>
      <c r="B20" s="1016"/>
      <c r="C20" s="1016"/>
      <c r="D20" s="1017"/>
      <c r="E20" s="1017"/>
      <c r="F20" s="1017"/>
      <c r="G20" s="1017"/>
      <c r="H20" s="1018">
        <f t="shared" si="0"/>
        <v>0</v>
      </c>
      <c r="I20" s="1018"/>
      <c r="J20" s="465">
        <f t="shared" si="1"/>
        <v>0</v>
      </c>
      <c r="L20" s="1007"/>
      <c r="M20" s="1007"/>
      <c r="N20" s="1007"/>
      <c r="O20" s="1007"/>
      <c r="P20" s="455"/>
      <c r="Q20" s="455"/>
      <c r="R20" s="455"/>
      <c r="S20" s="455"/>
      <c r="T20" s="455"/>
    </row>
    <row r="21" spans="1:20" ht="15.75" customHeight="1">
      <c r="A21" s="1016">
        <v>2024</v>
      </c>
      <c r="B21" s="1016"/>
      <c r="C21" s="1016"/>
      <c r="D21" s="1017"/>
      <c r="E21" s="1017"/>
      <c r="F21" s="1017"/>
      <c r="G21" s="1017"/>
      <c r="H21" s="1018">
        <f t="shared" si="0"/>
        <v>0</v>
      </c>
      <c r="I21" s="1018"/>
      <c r="J21" s="465">
        <f t="shared" si="1"/>
        <v>0</v>
      </c>
      <c r="L21" s="1007"/>
      <c r="M21" s="1007"/>
      <c r="N21" s="1007"/>
      <c r="O21" s="1007"/>
      <c r="P21" s="455"/>
      <c r="Q21" s="455"/>
      <c r="R21" s="455"/>
      <c r="S21" s="455"/>
      <c r="T21" s="455"/>
    </row>
    <row r="22" spans="1:20" ht="15.75" customHeight="1">
      <c r="A22" s="1016">
        <v>2025</v>
      </c>
      <c r="B22" s="1016"/>
      <c r="C22" s="1016"/>
      <c r="D22" s="1017"/>
      <c r="E22" s="1017"/>
      <c r="F22" s="1017"/>
      <c r="G22" s="1017"/>
      <c r="H22" s="1018">
        <f t="shared" si="0"/>
        <v>0</v>
      </c>
      <c r="I22" s="1018"/>
      <c r="J22" s="465">
        <f t="shared" si="1"/>
        <v>0</v>
      </c>
      <c r="L22" s="1007"/>
      <c r="M22" s="1007"/>
      <c r="N22" s="1007"/>
      <c r="O22" s="1007"/>
      <c r="P22" s="455"/>
      <c r="Q22" s="455"/>
      <c r="R22" s="455"/>
      <c r="S22" s="455"/>
      <c r="T22" s="455"/>
    </row>
    <row r="23" spans="1:20" ht="15.75" customHeight="1">
      <c r="A23" s="1016">
        <v>2026</v>
      </c>
      <c r="B23" s="1016"/>
      <c r="C23" s="1016"/>
      <c r="D23" s="1017"/>
      <c r="E23" s="1017"/>
      <c r="F23" s="1017"/>
      <c r="G23" s="1017"/>
      <c r="H23" s="1018">
        <f t="shared" si="0"/>
        <v>0</v>
      </c>
      <c r="I23" s="1018"/>
      <c r="J23" s="465">
        <f t="shared" si="1"/>
        <v>0</v>
      </c>
      <c r="L23" s="1007"/>
      <c r="M23" s="1007"/>
      <c r="N23" s="1007"/>
      <c r="O23" s="1007"/>
      <c r="P23" s="455"/>
      <c r="Q23" s="455"/>
      <c r="R23" s="455"/>
      <c r="S23" s="455"/>
      <c r="T23" s="455"/>
    </row>
    <row r="24" spans="1:20" ht="15.75" customHeight="1">
      <c r="A24" s="1016">
        <v>2027</v>
      </c>
      <c r="B24" s="1016"/>
      <c r="C24" s="1016"/>
      <c r="D24" s="1017"/>
      <c r="E24" s="1017"/>
      <c r="F24" s="1017"/>
      <c r="G24" s="1017"/>
      <c r="H24" s="1018">
        <f t="shared" si="0"/>
        <v>0</v>
      </c>
      <c r="I24" s="1018"/>
      <c r="J24" s="465">
        <f t="shared" si="1"/>
        <v>0</v>
      </c>
      <c r="L24" s="1007"/>
      <c r="M24" s="1007"/>
      <c r="N24" s="1007"/>
      <c r="O24" s="1007"/>
      <c r="P24" s="455"/>
      <c r="Q24" s="455"/>
      <c r="R24" s="455"/>
      <c r="S24" s="455"/>
      <c r="T24" s="455"/>
    </row>
    <row r="25" spans="1:20" ht="15.75" customHeight="1">
      <c r="A25" s="1016">
        <v>2028</v>
      </c>
      <c r="B25" s="1016"/>
      <c r="C25" s="1016"/>
      <c r="D25" s="1017"/>
      <c r="E25" s="1017"/>
      <c r="F25" s="1017"/>
      <c r="G25" s="1017"/>
      <c r="H25" s="1018">
        <f t="shared" si="0"/>
        <v>0</v>
      </c>
      <c r="I25" s="1018"/>
      <c r="J25" s="465">
        <f t="shared" si="1"/>
        <v>0</v>
      </c>
      <c r="L25" s="1007"/>
      <c r="M25" s="1007"/>
      <c r="N25" s="1007"/>
      <c r="O25" s="1007"/>
      <c r="P25" s="455"/>
      <c r="Q25" s="455"/>
      <c r="R25" s="455"/>
      <c r="S25" s="455"/>
      <c r="T25" s="455"/>
    </row>
    <row r="26" spans="1:20" ht="15.75" customHeight="1">
      <c r="A26" s="1016">
        <v>2029</v>
      </c>
      <c r="B26" s="1016"/>
      <c r="C26" s="1016"/>
      <c r="D26" s="1017"/>
      <c r="E26" s="1017"/>
      <c r="F26" s="1017"/>
      <c r="G26" s="1017"/>
      <c r="H26" s="1018">
        <f t="shared" si="0"/>
        <v>0</v>
      </c>
      <c r="I26" s="1018"/>
      <c r="J26" s="465">
        <f t="shared" si="1"/>
        <v>0</v>
      </c>
      <c r="L26" s="1007"/>
      <c r="M26" s="1007"/>
      <c r="N26" s="1007"/>
      <c r="O26" s="1007"/>
      <c r="P26" s="455"/>
      <c r="Q26" s="455"/>
      <c r="R26" s="455"/>
      <c r="S26" s="455"/>
      <c r="T26" s="455"/>
    </row>
    <row r="27" spans="1:20" ht="15.75" customHeight="1">
      <c r="A27" s="1016">
        <v>2030</v>
      </c>
      <c r="B27" s="1016"/>
      <c r="C27" s="1016"/>
      <c r="D27" s="1017"/>
      <c r="E27" s="1017"/>
      <c r="F27" s="1017"/>
      <c r="G27" s="1017"/>
      <c r="H27" s="1018">
        <f t="shared" si="0"/>
        <v>0</v>
      </c>
      <c r="I27" s="1018"/>
      <c r="J27" s="465">
        <f t="shared" si="1"/>
        <v>0</v>
      </c>
      <c r="L27" s="1007"/>
      <c r="M27" s="1007"/>
      <c r="N27" s="1007"/>
      <c r="O27" s="1007"/>
      <c r="P27" s="455"/>
      <c r="Q27" s="455"/>
      <c r="R27" s="455"/>
      <c r="S27" s="455"/>
      <c r="T27" s="455"/>
    </row>
    <row r="28" spans="1:20" ht="15.75" customHeight="1">
      <c r="A28" s="1016">
        <v>2031</v>
      </c>
      <c r="B28" s="1016"/>
      <c r="C28" s="1016"/>
      <c r="D28" s="1017"/>
      <c r="E28" s="1017"/>
      <c r="F28" s="1017"/>
      <c r="G28" s="1017"/>
      <c r="H28" s="1018">
        <f t="shared" si="0"/>
        <v>0</v>
      </c>
      <c r="I28" s="1018"/>
      <c r="J28" s="465">
        <f t="shared" si="1"/>
        <v>0</v>
      </c>
      <c r="L28" s="1007"/>
      <c r="M28" s="1007"/>
      <c r="N28" s="1007"/>
      <c r="O28" s="1007"/>
      <c r="P28" s="455"/>
      <c r="Q28" s="455"/>
      <c r="R28" s="455"/>
      <c r="S28" s="455"/>
      <c r="T28" s="455"/>
    </row>
    <row r="29" spans="1:20" ht="15.75" customHeight="1">
      <c r="A29" s="1016">
        <v>2032</v>
      </c>
      <c r="B29" s="1016"/>
      <c r="C29" s="1016"/>
      <c r="D29" s="1017"/>
      <c r="E29" s="1017"/>
      <c r="F29" s="1017"/>
      <c r="G29" s="1017"/>
      <c r="H29" s="1018">
        <f t="shared" si="0"/>
        <v>0</v>
      </c>
      <c r="I29" s="1018"/>
      <c r="J29" s="465">
        <f t="shared" si="1"/>
        <v>0</v>
      </c>
      <c r="L29" s="1007"/>
      <c r="M29" s="1007"/>
      <c r="N29" s="1007"/>
      <c r="O29" s="1007"/>
      <c r="P29" s="455"/>
      <c r="Q29" s="455"/>
      <c r="R29" s="455"/>
      <c r="S29" s="455"/>
      <c r="T29" s="455"/>
    </row>
    <row r="30" spans="1:20" ht="15.75" customHeight="1">
      <c r="A30" s="1016">
        <v>2033</v>
      </c>
      <c r="B30" s="1016"/>
      <c r="C30" s="1016"/>
      <c r="D30" s="1017"/>
      <c r="E30" s="1017"/>
      <c r="F30" s="1017"/>
      <c r="G30" s="1017"/>
      <c r="H30" s="1018">
        <f t="shared" si="0"/>
        <v>0</v>
      </c>
      <c r="I30" s="1018"/>
      <c r="J30" s="465">
        <f t="shared" si="1"/>
        <v>0</v>
      </c>
      <c r="L30" s="1007"/>
      <c r="M30" s="1007"/>
      <c r="N30" s="1007"/>
      <c r="O30" s="1007"/>
      <c r="P30" s="455"/>
      <c r="Q30" s="455"/>
      <c r="R30" s="455"/>
      <c r="S30" s="455"/>
      <c r="T30" s="455"/>
    </row>
    <row r="31" spans="1:20" ht="15.75" customHeight="1">
      <c r="A31" s="1016">
        <v>2034</v>
      </c>
      <c r="B31" s="1016"/>
      <c r="C31" s="1016"/>
      <c r="D31" s="1017"/>
      <c r="E31" s="1017"/>
      <c r="F31" s="1017"/>
      <c r="G31" s="1017"/>
      <c r="H31" s="1018">
        <f t="shared" si="0"/>
        <v>0</v>
      </c>
      <c r="I31" s="1018"/>
      <c r="J31" s="465">
        <f t="shared" si="1"/>
        <v>0</v>
      </c>
      <c r="L31" s="1007"/>
      <c r="M31" s="1007"/>
      <c r="N31" s="1007"/>
      <c r="O31" s="1007"/>
      <c r="P31" s="455"/>
      <c r="Q31" s="455"/>
      <c r="R31" s="455"/>
      <c r="S31" s="455"/>
      <c r="T31" s="455"/>
    </row>
    <row r="32" spans="1:20" ht="15.75" customHeight="1">
      <c r="A32" s="1016">
        <v>2035</v>
      </c>
      <c r="B32" s="1016"/>
      <c r="C32" s="1016"/>
      <c r="D32" s="1017"/>
      <c r="E32" s="1017"/>
      <c r="F32" s="1017"/>
      <c r="G32" s="1017"/>
      <c r="H32" s="1018">
        <f t="shared" si="0"/>
        <v>0</v>
      </c>
      <c r="I32" s="1018"/>
      <c r="J32" s="465">
        <f t="shared" si="1"/>
        <v>0</v>
      </c>
      <c r="L32" s="1007"/>
      <c r="M32" s="1007"/>
      <c r="N32" s="1007"/>
      <c r="O32" s="1007"/>
      <c r="P32" s="455"/>
      <c r="Q32" s="455"/>
      <c r="R32" s="455"/>
      <c r="S32" s="455"/>
      <c r="T32" s="455"/>
    </row>
    <row r="33" spans="1:20" ht="15.75" customHeight="1">
      <c r="A33" s="1016">
        <v>2036</v>
      </c>
      <c r="B33" s="1016"/>
      <c r="C33" s="1016"/>
      <c r="D33" s="1017"/>
      <c r="E33" s="1017"/>
      <c r="F33" s="1017"/>
      <c r="G33" s="1017"/>
      <c r="H33" s="1018">
        <f t="shared" si="0"/>
        <v>0</v>
      </c>
      <c r="I33" s="1018"/>
      <c r="J33" s="465">
        <f t="shared" si="1"/>
        <v>0</v>
      </c>
      <c r="L33" s="1007"/>
      <c r="M33" s="1007"/>
      <c r="N33" s="1007"/>
      <c r="O33" s="1007"/>
      <c r="P33" s="455"/>
      <c r="Q33" s="455"/>
      <c r="R33" s="455"/>
      <c r="S33" s="455"/>
      <c r="T33" s="455"/>
    </row>
    <row r="34" spans="1:20" ht="15.75" customHeight="1">
      <c r="A34" s="1016">
        <v>2037</v>
      </c>
      <c r="B34" s="1016"/>
      <c r="C34" s="1016"/>
      <c r="D34" s="1017"/>
      <c r="E34" s="1017"/>
      <c r="F34" s="1017"/>
      <c r="G34" s="1017"/>
      <c r="H34" s="1018">
        <f t="shared" si="0"/>
        <v>0</v>
      </c>
      <c r="I34" s="1018"/>
      <c r="J34" s="465">
        <f t="shared" si="1"/>
        <v>0</v>
      </c>
      <c r="L34" s="1007"/>
      <c r="M34" s="1007"/>
      <c r="N34" s="1007"/>
      <c r="O34" s="1007"/>
      <c r="P34" s="455"/>
      <c r="Q34" s="455"/>
      <c r="R34" s="455"/>
      <c r="S34" s="455"/>
      <c r="T34" s="455"/>
    </row>
    <row r="35" spans="1:20" ht="15.75" customHeight="1">
      <c r="A35" s="1016">
        <v>2038</v>
      </c>
      <c r="B35" s="1016"/>
      <c r="C35" s="1016"/>
      <c r="D35" s="1017"/>
      <c r="E35" s="1017"/>
      <c r="F35" s="1017"/>
      <c r="G35" s="1017"/>
      <c r="H35" s="1018">
        <f t="shared" si="0"/>
        <v>0</v>
      </c>
      <c r="I35" s="1018"/>
      <c r="J35" s="465">
        <f t="shared" si="1"/>
        <v>0</v>
      </c>
      <c r="L35" s="1007"/>
      <c r="M35" s="1007"/>
      <c r="N35" s="1007"/>
      <c r="O35" s="1007"/>
      <c r="P35" s="455"/>
      <c r="Q35" s="455"/>
      <c r="R35" s="455"/>
      <c r="S35" s="455"/>
      <c r="T35" s="455"/>
    </row>
    <row r="36" spans="1:20" ht="15.75" customHeight="1">
      <c r="A36" s="1016">
        <v>2039</v>
      </c>
      <c r="B36" s="1016"/>
      <c r="C36" s="1016"/>
      <c r="D36" s="1017"/>
      <c r="E36" s="1017"/>
      <c r="F36" s="1017"/>
      <c r="G36" s="1017"/>
      <c r="H36" s="1018">
        <f t="shared" si="0"/>
        <v>0</v>
      </c>
      <c r="I36" s="1018"/>
      <c r="J36" s="465">
        <f t="shared" si="1"/>
        <v>0</v>
      </c>
      <c r="L36" s="1007"/>
      <c r="M36" s="1007"/>
      <c r="N36" s="1007"/>
      <c r="O36" s="1007"/>
      <c r="P36" s="455"/>
      <c r="Q36" s="455"/>
      <c r="R36" s="455"/>
      <c r="S36" s="455"/>
      <c r="T36" s="455"/>
    </row>
    <row r="37" spans="1:20" ht="15.75" customHeight="1">
      <c r="A37" s="1016">
        <v>2040</v>
      </c>
      <c r="B37" s="1016"/>
      <c r="C37" s="1016"/>
      <c r="D37" s="1017"/>
      <c r="E37" s="1017"/>
      <c r="F37" s="1017"/>
      <c r="G37" s="1017"/>
      <c r="H37" s="1018">
        <f t="shared" si="0"/>
        <v>0</v>
      </c>
      <c r="I37" s="1018"/>
      <c r="J37" s="465">
        <f t="shared" si="1"/>
        <v>0</v>
      </c>
      <c r="L37" s="1007"/>
      <c r="M37" s="1007"/>
      <c r="N37" s="1007"/>
      <c r="O37" s="1007"/>
      <c r="P37" s="455"/>
      <c r="Q37" s="455"/>
      <c r="R37" s="455"/>
      <c r="S37" s="455"/>
      <c r="T37" s="455"/>
    </row>
    <row r="38" spans="1:20" ht="15.75" customHeight="1">
      <c r="A38" s="1016">
        <v>2041</v>
      </c>
      <c r="B38" s="1016"/>
      <c r="C38" s="1016"/>
      <c r="D38" s="1017"/>
      <c r="E38" s="1017"/>
      <c r="F38" s="1017"/>
      <c r="G38" s="1017"/>
      <c r="H38" s="1018">
        <f t="shared" si="0"/>
        <v>0</v>
      </c>
      <c r="I38" s="1018"/>
      <c r="J38" s="465">
        <f t="shared" si="1"/>
        <v>0</v>
      </c>
      <c r="L38" s="1007"/>
      <c r="M38" s="1007"/>
      <c r="N38" s="1007"/>
      <c r="O38" s="1007"/>
      <c r="P38" s="455"/>
      <c r="Q38" s="455"/>
      <c r="R38" s="455"/>
      <c r="S38" s="455"/>
      <c r="T38" s="455"/>
    </row>
    <row r="39" spans="1:20" ht="15.75" customHeight="1">
      <c r="A39" s="1016">
        <v>2042</v>
      </c>
      <c r="B39" s="1016"/>
      <c r="C39" s="1016"/>
      <c r="D39" s="1017"/>
      <c r="E39" s="1017"/>
      <c r="F39" s="1017"/>
      <c r="G39" s="1017"/>
      <c r="H39" s="1018">
        <f t="shared" si="0"/>
        <v>0</v>
      </c>
      <c r="I39" s="1018"/>
      <c r="J39" s="465">
        <f t="shared" si="1"/>
        <v>0</v>
      </c>
      <c r="L39" s="1007"/>
      <c r="M39" s="1007"/>
      <c r="N39" s="1007"/>
      <c r="O39" s="1007"/>
      <c r="P39" s="455"/>
      <c r="Q39" s="455"/>
      <c r="R39" s="455"/>
      <c r="S39" s="455"/>
      <c r="T39" s="455"/>
    </row>
    <row r="40" spans="1:20" ht="15.75" customHeight="1">
      <c r="A40" s="1016">
        <v>2043</v>
      </c>
      <c r="B40" s="1016"/>
      <c r="C40" s="1016"/>
      <c r="D40" s="1017"/>
      <c r="E40" s="1017"/>
      <c r="F40" s="1017"/>
      <c r="G40" s="1017"/>
      <c r="H40" s="1018">
        <f t="shared" si="0"/>
        <v>0</v>
      </c>
      <c r="I40" s="1018"/>
      <c r="J40" s="465">
        <f t="shared" si="1"/>
        <v>0</v>
      </c>
      <c r="L40" s="1007"/>
      <c r="M40" s="1007"/>
      <c r="N40" s="1007"/>
      <c r="O40" s="1007"/>
      <c r="P40" s="455"/>
      <c r="Q40" s="455"/>
      <c r="R40" s="455"/>
      <c r="S40" s="455"/>
      <c r="T40" s="455"/>
    </row>
    <row r="41" spans="1:20" ht="15.75" customHeight="1">
      <c r="A41" s="1016">
        <v>2044</v>
      </c>
      <c r="B41" s="1016"/>
      <c r="C41" s="1016"/>
      <c r="D41" s="1017"/>
      <c r="E41" s="1017"/>
      <c r="F41" s="1017"/>
      <c r="G41" s="1017"/>
      <c r="H41" s="1018">
        <f t="shared" si="0"/>
        <v>0</v>
      </c>
      <c r="I41" s="1018"/>
      <c r="J41" s="465">
        <f t="shared" si="1"/>
        <v>0</v>
      </c>
      <c r="L41" s="1007"/>
      <c r="M41" s="1007"/>
      <c r="N41" s="1007"/>
      <c r="O41" s="1007"/>
      <c r="P41" s="455"/>
      <c r="Q41" s="455"/>
      <c r="R41" s="455"/>
      <c r="S41" s="455"/>
      <c r="T41" s="455"/>
    </row>
    <row r="42" spans="1:20" ht="15.75" customHeight="1">
      <c r="A42" s="1016">
        <v>2045</v>
      </c>
      <c r="B42" s="1016"/>
      <c r="C42" s="1016"/>
      <c r="D42" s="1017"/>
      <c r="E42" s="1017"/>
      <c r="F42" s="1017"/>
      <c r="G42" s="1017"/>
      <c r="H42" s="1018">
        <f t="shared" si="0"/>
        <v>0</v>
      </c>
      <c r="I42" s="1018"/>
      <c r="J42" s="465">
        <f t="shared" si="1"/>
        <v>0</v>
      </c>
      <c r="L42" s="1007"/>
      <c r="M42" s="1007"/>
      <c r="N42" s="1007"/>
      <c r="O42" s="1007"/>
      <c r="P42" s="455"/>
      <c r="Q42" s="455"/>
      <c r="R42" s="455"/>
      <c r="S42" s="455"/>
      <c r="T42" s="455"/>
    </row>
    <row r="43" spans="1:20" ht="15.75" customHeight="1">
      <c r="A43" s="1016">
        <v>2046</v>
      </c>
      <c r="B43" s="1016"/>
      <c r="C43" s="1016"/>
      <c r="D43" s="1017"/>
      <c r="E43" s="1017"/>
      <c r="F43" s="1017"/>
      <c r="G43" s="1017"/>
      <c r="H43" s="1018">
        <f t="shared" si="0"/>
        <v>0</v>
      </c>
      <c r="I43" s="1018"/>
      <c r="J43" s="465">
        <f t="shared" si="1"/>
        <v>0</v>
      </c>
      <c r="L43" s="1007"/>
      <c r="M43" s="1007"/>
      <c r="N43" s="1007"/>
      <c r="O43" s="1007"/>
      <c r="P43" s="455"/>
      <c r="Q43" s="455"/>
      <c r="R43" s="455"/>
      <c r="S43" s="455"/>
      <c r="T43" s="455"/>
    </row>
    <row r="44" spans="1:20" ht="15.75" customHeight="1">
      <c r="A44" s="1016">
        <v>2047</v>
      </c>
      <c r="B44" s="1016"/>
      <c r="C44" s="1016"/>
      <c r="D44" s="1017"/>
      <c r="E44" s="1017"/>
      <c r="F44" s="1017"/>
      <c r="G44" s="1017"/>
      <c r="H44" s="1018">
        <f t="shared" si="0"/>
        <v>0</v>
      </c>
      <c r="I44" s="1018"/>
      <c r="J44" s="465">
        <f t="shared" si="1"/>
        <v>0</v>
      </c>
      <c r="L44" s="1007"/>
      <c r="M44" s="1007"/>
      <c r="N44" s="1007"/>
      <c r="O44" s="1007"/>
      <c r="P44" s="455"/>
      <c r="Q44" s="455"/>
      <c r="R44" s="455"/>
      <c r="S44" s="455"/>
      <c r="T44" s="455"/>
    </row>
    <row r="45" spans="1:20" ht="15.75" customHeight="1">
      <c r="A45" s="1016">
        <v>2048</v>
      </c>
      <c r="B45" s="1016"/>
      <c r="C45" s="1016"/>
      <c r="D45" s="1017"/>
      <c r="E45" s="1017"/>
      <c r="F45" s="1017"/>
      <c r="G45" s="1017"/>
      <c r="H45" s="1018">
        <f t="shared" si="0"/>
        <v>0</v>
      </c>
      <c r="I45" s="1018"/>
      <c r="J45" s="465">
        <f t="shared" si="1"/>
        <v>0</v>
      </c>
      <c r="L45" s="1007"/>
      <c r="M45" s="1007"/>
      <c r="N45" s="1007"/>
      <c r="O45" s="1007"/>
      <c r="P45" s="455"/>
      <c r="Q45" s="455"/>
      <c r="R45" s="455"/>
      <c r="S45" s="455"/>
      <c r="T45" s="455"/>
    </row>
    <row r="46" spans="1:20" ht="15.75" customHeight="1">
      <c r="A46" s="1016">
        <v>2049</v>
      </c>
      <c r="B46" s="1016"/>
      <c r="C46" s="1016"/>
      <c r="D46" s="1017"/>
      <c r="E46" s="1017"/>
      <c r="F46" s="1017"/>
      <c r="G46" s="1017"/>
      <c r="H46" s="1018">
        <f t="shared" si="0"/>
        <v>0</v>
      </c>
      <c r="I46" s="1018"/>
      <c r="J46" s="465">
        <f t="shared" si="1"/>
        <v>0</v>
      </c>
      <c r="L46" s="1007"/>
      <c r="M46" s="1007"/>
      <c r="N46" s="1007"/>
      <c r="O46" s="1007"/>
      <c r="P46" s="455"/>
      <c r="Q46" s="455"/>
      <c r="R46" s="455"/>
      <c r="S46" s="455"/>
      <c r="T46" s="455"/>
    </row>
    <row r="47" spans="1:20" ht="15.75" customHeight="1">
      <c r="A47" s="1016">
        <v>2050</v>
      </c>
      <c r="B47" s="1016"/>
      <c r="C47" s="1016"/>
      <c r="D47" s="1017"/>
      <c r="E47" s="1017"/>
      <c r="F47" s="1017"/>
      <c r="G47" s="1017"/>
      <c r="H47" s="1018">
        <f t="shared" si="0"/>
        <v>0</v>
      </c>
      <c r="I47" s="1018"/>
      <c r="J47" s="465">
        <f t="shared" si="1"/>
        <v>0</v>
      </c>
      <c r="L47" s="1007"/>
      <c r="M47" s="1007"/>
      <c r="N47" s="1007"/>
      <c r="O47" s="1007"/>
      <c r="P47" s="455"/>
      <c r="Q47" s="455"/>
      <c r="R47" s="455"/>
      <c r="S47" s="455"/>
      <c r="T47" s="455"/>
    </row>
    <row r="48" spans="1:20" ht="15.75" customHeight="1">
      <c r="A48" s="1016">
        <v>2051</v>
      </c>
      <c r="B48" s="1016"/>
      <c r="C48" s="1016"/>
      <c r="D48" s="1017"/>
      <c r="E48" s="1017"/>
      <c r="F48" s="1017"/>
      <c r="G48" s="1017"/>
      <c r="H48" s="1018">
        <f t="shared" si="0"/>
        <v>0</v>
      </c>
      <c r="I48" s="1018"/>
      <c r="J48" s="465">
        <f t="shared" si="1"/>
        <v>0</v>
      </c>
      <c r="L48" s="1007"/>
      <c r="M48" s="1007"/>
      <c r="N48" s="1007"/>
      <c r="O48" s="1007"/>
      <c r="P48" s="455"/>
      <c r="Q48" s="455"/>
      <c r="R48" s="455"/>
      <c r="S48" s="455"/>
      <c r="T48" s="455"/>
    </row>
    <row r="49" spans="1:20" ht="15.75" customHeight="1">
      <c r="A49" s="1016">
        <v>2052</v>
      </c>
      <c r="B49" s="1016"/>
      <c r="C49" s="1016"/>
      <c r="D49" s="1017"/>
      <c r="E49" s="1017"/>
      <c r="F49" s="1017"/>
      <c r="G49" s="1017"/>
      <c r="H49" s="1018">
        <f t="shared" si="0"/>
        <v>0</v>
      </c>
      <c r="I49" s="1018"/>
      <c r="J49" s="465">
        <f t="shared" si="1"/>
        <v>0</v>
      </c>
      <c r="L49" s="1007"/>
      <c r="M49" s="1007"/>
      <c r="N49" s="1007"/>
      <c r="O49" s="1007"/>
      <c r="P49" s="455"/>
      <c r="Q49" s="455"/>
      <c r="R49" s="455"/>
      <c r="S49" s="455"/>
      <c r="T49" s="455"/>
    </row>
    <row r="50" spans="1:20" ht="15.75" customHeight="1">
      <c r="A50" s="1016">
        <v>2053</v>
      </c>
      <c r="B50" s="1016"/>
      <c r="C50" s="1016"/>
      <c r="D50" s="1017"/>
      <c r="E50" s="1017"/>
      <c r="F50" s="1017"/>
      <c r="G50" s="1017"/>
      <c r="H50" s="1018">
        <f t="shared" si="0"/>
        <v>0</v>
      </c>
      <c r="I50" s="1018"/>
      <c r="J50" s="465">
        <f t="shared" si="1"/>
        <v>0</v>
      </c>
      <c r="L50" s="1007"/>
      <c r="M50" s="1007"/>
      <c r="N50" s="1007"/>
      <c r="O50" s="1007"/>
      <c r="P50" s="455"/>
      <c r="Q50" s="455"/>
      <c r="R50" s="455"/>
      <c r="S50" s="455"/>
      <c r="T50" s="455"/>
    </row>
    <row r="51" spans="1:20" ht="15.75" customHeight="1">
      <c r="A51" s="1016">
        <v>2054</v>
      </c>
      <c r="B51" s="1016"/>
      <c r="C51" s="1016"/>
      <c r="D51" s="1017"/>
      <c r="E51" s="1017"/>
      <c r="F51" s="1017"/>
      <c r="G51" s="1017"/>
      <c r="H51" s="1018">
        <f t="shared" si="0"/>
        <v>0</v>
      </c>
      <c r="I51" s="1018"/>
      <c r="J51" s="465">
        <f t="shared" si="1"/>
        <v>0</v>
      </c>
      <c r="L51" s="1007"/>
      <c r="M51" s="1007"/>
      <c r="N51" s="1007"/>
      <c r="O51" s="1007"/>
      <c r="P51" s="455"/>
      <c r="Q51" s="455"/>
      <c r="R51" s="455"/>
      <c r="S51" s="455"/>
      <c r="T51" s="455"/>
    </row>
    <row r="52" spans="1:20" ht="15.75" customHeight="1">
      <c r="A52" s="1016">
        <v>2055</v>
      </c>
      <c r="B52" s="1016"/>
      <c r="C52" s="1016"/>
      <c r="D52" s="1017"/>
      <c r="E52" s="1017"/>
      <c r="F52" s="1017"/>
      <c r="G52" s="1017"/>
      <c r="H52" s="1018">
        <f t="shared" si="0"/>
        <v>0</v>
      </c>
      <c r="I52" s="1018"/>
      <c r="J52" s="465">
        <f t="shared" si="1"/>
        <v>0</v>
      </c>
      <c r="L52" s="1007"/>
      <c r="M52" s="1007"/>
      <c r="N52" s="1007"/>
      <c r="O52" s="1007"/>
      <c r="P52" s="455"/>
      <c r="Q52" s="455"/>
      <c r="R52" s="455"/>
      <c r="S52" s="455"/>
      <c r="T52" s="455"/>
    </row>
    <row r="53" spans="1:20" ht="15.75" customHeight="1">
      <c r="A53" s="1016">
        <v>2056</v>
      </c>
      <c r="B53" s="1016"/>
      <c r="C53" s="1016"/>
      <c r="D53" s="1017"/>
      <c r="E53" s="1017"/>
      <c r="F53" s="1017"/>
      <c r="G53" s="1017"/>
      <c r="H53" s="1018">
        <f t="shared" si="0"/>
        <v>0</v>
      </c>
      <c r="I53" s="1018"/>
      <c r="J53" s="465">
        <f t="shared" si="1"/>
        <v>0</v>
      </c>
      <c r="L53" s="1007"/>
      <c r="M53" s="1007"/>
      <c r="N53" s="1007"/>
      <c r="O53" s="1007"/>
      <c r="P53" s="455"/>
      <c r="Q53" s="455"/>
      <c r="R53" s="455"/>
      <c r="S53" s="455"/>
      <c r="T53" s="455"/>
    </row>
    <row r="54" spans="1:20" ht="15.75" customHeight="1">
      <c r="A54" s="1016">
        <v>2057</v>
      </c>
      <c r="B54" s="1016"/>
      <c r="C54" s="1016"/>
      <c r="D54" s="1017"/>
      <c r="E54" s="1017"/>
      <c r="F54" s="1017"/>
      <c r="G54" s="1017"/>
      <c r="H54" s="1018">
        <f t="shared" si="0"/>
        <v>0</v>
      </c>
      <c r="I54" s="1018"/>
      <c r="J54" s="465">
        <f t="shared" si="1"/>
        <v>0</v>
      </c>
      <c r="L54" s="1007"/>
      <c r="M54" s="1007"/>
      <c r="N54" s="1007"/>
      <c r="O54" s="1007"/>
      <c r="P54" s="455"/>
      <c r="Q54" s="455"/>
      <c r="R54" s="455"/>
      <c r="S54" s="455"/>
      <c r="T54" s="455"/>
    </row>
    <row r="55" spans="1:20" ht="15.75" customHeight="1">
      <c r="A55" s="1016">
        <v>2058</v>
      </c>
      <c r="B55" s="1016"/>
      <c r="C55" s="1016"/>
      <c r="D55" s="1017"/>
      <c r="E55" s="1017"/>
      <c r="F55" s="1017"/>
      <c r="G55" s="1017"/>
      <c r="H55" s="1018">
        <f t="shared" si="0"/>
        <v>0</v>
      </c>
      <c r="I55" s="1018"/>
      <c r="J55" s="465">
        <f t="shared" si="1"/>
        <v>0</v>
      </c>
      <c r="L55" s="1007"/>
      <c r="M55" s="1007"/>
      <c r="N55" s="1007"/>
      <c r="O55" s="1007"/>
      <c r="P55" s="455"/>
      <c r="Q55" s="455"/>
      <c r="R55" s="455"/>
      <c r="S55" s="455"/>
      <c r="T55" s="455"/>
    </row>
    <row r="56" spans="1:20" ht="15.75" customHeight="1">
      <c r="A56" s="1016">
        <v>2059</v>
      </c>
      <c r="B56" s="1016"/>
      <c r="C56" s="1016"/>
      <c r="D56" s="1017"/>
      <c r="E56" s="1017"/>
      <c r="F56" s="1017"/>
      <c r="G56" s="1017"/>
      <c r="H56" s="1018">
        <f t="shared" si="0"/>
        <v>0</v>
      </c>
      <c r="I56" s="1018"/>
      <c r="J56" s="465">
        <f t="shared" si="1"/>
        <v>0</v>
      </c>
      <c r="L56" s="1007"/>
      <c r="M56" s="1007"/>
      <c r="N56" s="1007"/>
      <c r="O56" s="1007"/>
      <c r="P56" s="455"/>
      <c r="Q56" s="455"/>
      <c r="R56" s="455"/>
      <c r="S56" s="455"/>
      <c r="T56" s="455"/>
    </row>
    <row r="57" spans="1:20" ht="15.75" customHeight="1">
      <c r="A57" s="1016">
        <v>2060</v>
      </c>
      <c r="B57" s="1016"/>
      <c r="C57" s="1016"/>
      <c r="D57" s="1017"/>
      <c r="E57" s="1017"/>
      <c r="F57" s="1017"/>
      <c r="G57" s="1017"/>
      <c r="H57" s="1018">
        <f t="shared" si="0"/>
        <v>0</v>
      </c>
      <c r="I57" s="1018"/>
      <c r="J57" s="465">
        <f t="shared" si="1"/>
        <v>0</v>
      </c>
      <c r="L57" s="1007"/>
      <c r="M57" s="1007"/>
      <c r="N57" s="1007"/>
      <c r="O57" s="1007"/>
      <c r="P57" s="455"/>
      <c r="Q57" s="455"/>
      <c r="R57" s="455"/>
      <c r="S57" s="455"/>
      <c r="T57" s="455"/>
    </row>
    <row r="58" spans="1:20" ht="15.75" customHeight="1">
      <c r="A58" s="1016">
        <v>2061</v>
      </c>
      <c r="B58" s="1016"/>
      <c r="C58" s="1016"/>
      <c r="D58" s="1017"/>
      <c r="E58" s="1017"/>
      <c r="F58" s="1017"/>
      <c r="G58" s="1017"/>
      <c r="H58" s="1018">
        <f t="shared" si="0"/>
        <v>0</v>
      </c>
      <c r="I58" s="1018"/>
      <c r="J58" s="465">
        <f t="shared" si="1"/>
        <v>0</v>
      </c>
      <c r="L58" s="1007"/>
      <c r="M58" s="1007"/>
      <c r="N58" s="1007"/>
      <c r="O58" s="1007"/>
      <c r="P58" s="455"/>
      <c r="Q58" s="455"/>
      <c r="R58" s="455"/>
      <c r="S58" s="455"/>
      <c r="T58" s="455"/>
    </row>
    <row r="59" spans="1:20" ht="15.75" customHeight="1">
      <c r="A59" s="1016">
        <v>2062</v>
      </c>
      <c r="B59" s="1016"/>
      <c r="C59" s="1016"/>
      <c r="D59" s="1017"/>
      <c r="E59" s="1017"/>
      <c r="F59" s="1017"/>
      <c r="G59" s="1017"/>
      <c r="H59" s="1018">
        <f t="shared" si="0"/>
        <v>0</v>
      </c>
      <c r="I59" s="1018"/>
      <c r="J59" s="465">
        <f t="shared" si="1"/>
        <v>0</v>
      </c>
      <c r="L59" s="1007"/>
      <c r="M59" s="1007"/>
      <c r="N59" s="1007"/>
      <c r="O59" s="1007"/>
      <c r="P59" s="455"/>
      <c r="Q59" s="455"/>
      <c r="R59" s="455"/>
      <c r="S59" s="455"/>
      <c r="T59" s="455"/>
    </row>
    <row r="60" spans="1:20" ht="15.75" customHeight="1">
      <c r="A60" s="1016">
        <v>2063</v>
      </c>
      <c r="B60" s="1016"/>
      <c r="C60" s="1016"/>
      <c r="D60" s="1017"/>
      <c r="E60" s="1017"/>
      <c r="F60" s="1017"/>
      <c r="G60" s="1017"/>
      <c r="H60" s="1018">
        <f t="shared" si="0"/>
        <v>0</v>
      </c>
      <c r="I60" s="1018"/>
      <c r="J60" s="465">
        <f t="shared" si="1"/>
        <v>0</v>
      </c>
      <c r="L60" s="1007"/>
      <c r="M60" s="1007"/>
      <c r="N60" s="1007"/>
      <c r="O60" s="1007"/>
      <c r="P60" s="455"/>
      <c r="Q60" s="455"/>
      <c r="R60" s="455"/>
      <c r="S60" s="455"/>
      <c r="T60" s="455"/>
    </row>
    <row r="61" spans="1:20" ht="15.75" customHeight="1">
      <c r="A61" s="1016">
        <v>2064</v>
      </c>
      <c r="B61" s="1016"/>
      <c r="C61" s="1016"/>
      <c r="D61" s="1017"/>
      <c r="E61" s="1017"/>
      <c r="F61" s="1017"/>
      <c r="G61" s="1017"/>
      <c r="H61" s="1018">
        <f t="shared" si="0"/>
        <v>0</v>
      </c>
      <c r="I61" s="1018"/>
      <c r="J61" s="465">
        <f t="shared" si="1"/>
        <v>0</v>
      </c>
      <c r="L61" s="1007"/>
      <c r="M61" s="1007"/>
      <c r="N61" s="1007"/>
      <c r="O61" s="1007"/>
      <c r="P61" s="455"/>
      <c r="Q61" s="455"/>
      <c r="R61" s="455"/>
      <c r="S61" s="455"/>
      <c r="T61" s="455"/>
    </row>
    <row r="62" spans="1:20" ht="15.75" customHeight="1">
      <c r="A62" s="1016">
        <v>2065</v>
      </c>
      <c r="B62" s="1016"/>
      <c r="C62" s="1016"/>
      <c r="D62" s="1017"/>
      <c r="E62" s="1017"/>
      <c r="F62" s="1017"/>
      <c r="G62" s="1017"/>
      <c r="H62" s="1018">
        <f t="shared" si="0"/>
        <v>0</v>
      </c>
      <c r="I62" s="1018"/>
      <c r="J62" s="465">
        <f t="shared" si="1"/>
        <v>0</v>
      </c>
      <c r="L62" s="1007"/>
      <c r="M62" s="1007"/>
      <c r="N62" s="1007"/>
      <c r="O62" s="1007"/>
      <c r="P62" s="455"/>
      <c r="Q62" s="455"/>
      <c r="R62" s="455"/>
      <c r="S62" s="455"/>
      <c r="T62" s="455"/>
    </row>
    <row r="63" spans="1:20" ht="15.75" customHeight="1">
      <c r="A63" s="1016">
        <v>2066</v>
      </c>
      <c r="B63" s="1016"/>
      <c r="C63" s="1016"/>
      <c r="D63" s="1017"/>
      <c r="E63" s="1017"/>
      <c r="F63" s="1017"/>
      <c r="G63" s="1017"/>
      <c r="H63" s="1018">
        <f t="shared" si="0"/>
        <v>0</v>
      </c>
      <c r="I63" s="1018"/>
      <c r="J63" s="465">
        <f t="shared" si="1"/>
        <v>0</v>
      </c>
      <c r="L63" s="1007"/>
      <c r="M63" s="1007"/>
      <c r="N63" s="1007"/>
      <c r="O63" s="1007"/>
      <c r="P63" s="455"/>
      <c r="Q63" s="455"/>
      <c r="R63" s="455"/>
      <c r="S63" s="455"/>
      <c r="T63" s="455"/>
    </row>
    <row r="64" spans="1:20" ht="15.75" customHeight="1">
      <c r="A64" s="1016">
        <v>2067</v>
      </c>
      <c r="B64" s="1016"/>
      <c r="C64" s="1016"/>
      <c r="D64" s="1017"/>
      <c r="E64" s="1017"/>
      <c r="F64" s="1017"/>
      <c r="G64" s="1017"/>
      <c r="H64" s="1018">
        <f t="shared" si="0"/>
        <v>0</v>
      </c>
      <c r="I64" s="1018"/>
      <c r="J64" s="465">
        <f t="shared" si="1"/>
        <v>0</v>
      </c>
      <c r="L64" s="1007"/>
      <c r="M64" s="1007"/>
      <c r="N64" s="1007"/>
      <c r="O64" s="1007"/>
      <c r="P64" s="455"/>
      <c r="Q64" s="455"/>
      <c r="R64" s="455"/>
      <c r="S64" s="455"/>
      <c r="T64" s="455"/>
    </row>
    <row r="65" spans="1:20" ht="15.75" customHeight="1">
      <c r="A65" s="1016">
        <v>2068</v>
      </c>
      <c r="B65" s="1016"/>
      <c r="C65" s="1016"/>
      <c r="D65" s="1017"/>
      <c r="E65" s="1017"/>
      <c r="F65" s="1017"/>
      <c r="G65" s="1017"/>
      <c r="H65" s="1018">
        <f t="shared" si="0"/>
        <v>0</v>
      </c>
      <c r="I65" s="1018"/>
      <c r="J65" s="465">
        <f t="shared" si="1"/>
        <v>0</v>
      </c>
      <c r="L65" s="1007"/>
      <c r="M65" s="1007"/>
      <c r="N65" s="1007"/>
      <c r="O65" s="1007"/>
      <c r="P65" s="455"/>
      <c r="Q65" s="455"/>
      <c r="R65" s="455"/>
      <c r="S65" s="455"/>
      <c r="T65" s="455"/>
    </row>
    <row r="66" spans="1:20" ht="15.75" customHeight="1">
      <c r="A66" s="1016">
        <v>2069</v>
      </c>
      <c r="B66" s="1016"/>
      <c r="C66" s="1016"/>
      <c r="D66" s="1017"/>
      <c r="E66" s="1017"/>
      <c r="F66" s="1017"/>
      <c r="G66" s="1017"/>
      <c r="H66" s="1018">
        <f t="shared" si="0"/>
        <v>0</v>
      </c>
      <c r="I66" s="1018"/>
      <c r="J66" s="465">
        <f t="shared" si="1"/>
        <v>0</v>
      </c>
      <c r="L66" s="1007"/>
      <c r="M66" s="1007"/>
      <c r="N66" s="1007"/>
      <c r="O66" s="1007"/>
      <c r="P66" s="455"/>
      <c r="Q66" s="455"/>
      <c r="R66" s="455"/>
      <c r="S66" s="455"/>
      <c r="T66" s="455"/>
    </row>
    <row r="67" spans="1:20" ht="15.75" customHeight="1">
      <c r="A67" s="1016">
        <v>2070</v>
      </c>
      <c r="B67" s="1016"/>
      <c r="C67" s="1016"/>
      <c r="D67" s="1017"/>
      <c r="E67" s="1017"/>
      <c r="F67" s="1017"/>
      <c r="G67" s="1017"/>
      <c r="H67" s="1018">
        <f t="shared" si="0"/>
        <v>0</v>
      </c>
      <c r="I67" s="1018"/>
      <c r="J67" s="465">
        <f t="shared" si="1"/>
        <v>0</v>
      </c>
      <c r="L67" s="1007"/>
      <c r="M67" s="1007"/>
      <c r="N67" s="1007"/>
      <c r="O67" s="1007"/>
      <c r="P67" s="455"/>
      <c r="Q67" s="455"/>
      <c r="R67" s="455"/>
      <c r="S67" s="455"/>
      <c r="T67" s="455"/>
    </row>
    <row r="68" spans="1:20" ht="15.75" customHeight="1">
      <c r="A68" s="1016">
        <v>2071</v>
      </c>
      <c r="B68" s="1016"/>
      <c r="C68" s="1016"/>
      <c r="D68" s="1017"/>
      <c r="E68" s="1017"/>
      <c r="F68" s="1017"/>
      <c r="G68" s="1017"/>
      <c r="H68" s="1018">
        <f t="shared" si="0"/>
        <v>0</v>
      </c>
      <c r="I68" s="1018"/>
      <c r="J68" s="465">
        <f t="shared" si="1"/>
        <v>0</v>
      </c>
      <c r="L68" s="1007"/>
      <c r="M68" s="1007"/>
      <c r="N68" s="1007"/>
      <c r="O68" s="1007"/>
      <c r="P68" s="455"/>
      <c r="Q68" s="455"/>
      <c r="R68" s="455"/>
      <c r="S68" s="455"/>
      <c r="T68" s="455"/>
    </row>
    <row r="69" spans="1:20" ht="15.75" customHeight="1">
      <c r="A69" s="1016">
        <v>2072</v>
      </c>
      <c r="B69" s="1016"/>
      <c r="C69" s="1016"/>
      <c r="D69" s="1017"/>
      <c r="E69" s="1017"/>
      <c r="F69" s="1017"/>
      <c r="G69" s="1017"/>
      <c r="H69" s="1018">
        <f t="shared" si="0"/>
        <v>0</v>
      </c>
      <c r="I69" s="1018"/>
      <c r="J69" s="465">
        <f t="shared" si="1"/>
        <v>0</v>
      </c>
      <c r="L69" s="1007"/>
      <c r="M69" s="1007"/>
      <c r="N69" s="1007"/>
      <c r="O69" s="1007"/>
      <c r="P69" s="455"/>
      <c r="Q69" s="455"/>
      <c r="R69" s="455"/>
      <c r="S69" s="455"/>
      <c r="T69" s="455"/>
    </row>
    <row r="70" spans="1:20" ht="15.75" customHeight="1">
      <c r="A70" s="1016">
        <v>2073</v>
      </c>
      <c r="B70" s="1016"/>
      <c r="C70" s="1016"/>
      <c r="D70" s="1017"/>
      <c r="E70" s="1017"/>
      <c r="F70" s="1017"/>
      <c r="G70" s="1017"/>
      <c r="H70" s="1018">
        <f t="shared" si="0"/>
        <v>0</v>
      </c>
      <c r="I70" s="1018"/>
      <c r="J70" s="465">
        <f t="shared" si="1"/>
        <v>0</v>
      </c>
      <c r="L70" s="1007"/>
      <c r="M70" s="1007"/>
      <c r="N70" s="1007"/>
      <c r="O70" s="1007"/>
      <c r="P70" s="455"/>
      <c r="Q70" s="455"/>
      <c r="R70" s="455"/>
      <c r="S70" s="455"/>
      <c r="T70" s="455"/>
    </row>
    <row r="71" spans="1:20" ht="15.75" customHeight="1">
      <c r="A71" s="1016">
        <v>2074</v>
      </c>
      <c r="B71" s="1016"/>
      <c r="C71" s="1016"/>
      <c r="D71" s="1017"/>
      <c r="E71" s="1017"/>
      <c r="F71" s="1017"/>
      <c r="G71" s="1017"/>
      <c r="H71" s="1018">
        <f t="shared" si="0"/>
        <v>0</v>
      </c>
      <c r="I71" s="1018"/>
      <c r="J71" s="465">
        <f t="shared" si="1"/>
        <v>0</v>
      </c>
      <c r="L71" s="1007"/>
      <c r="M71" s="1007"/>
      <c r="N71" s="1007"/>
      <c r="O71" s="1007"/>
      <c r="P71" s="455"/>
      <c r="Q71" s="455"/>
      <c r="R71" s="455"/>
      <c r="S71" s="455"/>
      <c r="T71" s="455"/>
    </row>
    <row r="72" spans="1:20" ht="15.75" customHeight="1">
      <c r="A72" s="1016">
        <v>2075</v>
      </c>
      <c r="B72" s="1016"/>
      <c r="C72" s="1016"/>
      <c r="D72" s="1017"/>
      <c r="E72" s="1017"/>
      <c r="F72" s="1017"/>
      <c r="G72" s="1017"/>
      <c r="H72" s="1018">
        <f t="shared" si="0"/>
        <v>0</v>
      </c>
      <c r="I72" s="1018"/>
      <c r="J72" s="465">
        <f t="shared" si="1"/>
        <v>0</v>
      </c>
      <c r="L72" s="1007"/>
      <c r="M72" s="1007"/>
      <c r="N72" s="1007"/>
      <c r="O72" s="1007"/>
      <c r="P72" s="455"/>
      <c r="Q72" s="455"/>
      <c r="R72" s="455"/>
      <c r="S72" s="455"/>
      <c r="T72" s="455"/>
    </row>
    <row r="73" spans="1:20" ht="15.75" customHeight="1">
      <c r="A73" s="1016">
        <v>2076</v>
      </c>
      <c r="B73" s="1016"/>
      <c r="C73" s="1016"/>
      <c r="D73" s="1017"/>
      <c r="E73" s="1017"/>
      <c r="F73" s="1017"/>
      <c r="G73" s="1017"/>
      <c r="H73" s="1018">
        <f t="shared" si="0"/>
        <v>0</v>
      </c>
      <c r="I73" s="1018"/>
      <c r="J73" s="465">
        <f t="shared" si="1"/>
        <v>0</v>
      </c>
      <c r="L73" s="1007"/>
      <c r="M73" s="1007"/>
      <c r="N73" s="1007"/>
      <c r="O73" s="1007"/>
      <c r="P73" s="455"/>
      <c r="Q73" s="455"/>
      <c r="R73" s="455"/>
      <c r="S73" s="455"/>
      <c r="T73" s="455"/>
    </row>
    <row r="74" spans="1:20" ht="15.75" customHeight="1">
      <c r="A74" s="1016">
        <v>2077</v>
      </c>
      <c r="B74" s="1016"/>
      <c r="C74" s="1016"/>
      <c r="D74" s="1017"/>
      <c r="E74" s="1017"/>
      <c r="F74" s="1017"/>
      <c r="G74" s="1017"/>
      <c r="H74" s="1018">
        <f t="shared" si="0"/>
        <v>0</v>
      </c>
      <c r="I74" s="1018"/>
      <c r="J74" s="465">
        <f t="shared" si="1"/>
        <v>0</v>
      </c>
      <c r="L74" s="1007"/>
      <c r="M74" s="1007"/>
      <c r="N74" s="1007"/>
      <c r="O74" s="1007"/>
      <c r="P74" s="455"/>
      <c r="Q74" s="455"/>
      <c r="R74" s="455"/>
      <c r="S74" s="455"/>
      <c r="T74" s="455"/>
    </row>
    <row r="75" spans="1:20" ht="15.75" customHeight="1">
      <c r="A75" s="1016">
        <v>2078</v>
      </c>
      <c r="B75" s="1016"/>
      <c r="C75" s="1016"/>
      <c r="D75" s="1017"/>
      <c r="E75" s="1017"/>
      <c r="F75" s="1017"/>
      <c r="G75" s="1017"/>
      <c r="H75" s="1018">
        <f t="shared" si="0"/>
        <v>0</v>
      </c>
      <c r="I75" s="1018"/>
      <c r="J75" s="465">
        <f t="shared" si="1"/>
        <v>0</v>
      </c>
      <c r="L75" s="1007"/>
      <c r="M75" s="1007"/>
      <c r="N75" s="1007"/>
      <c r="O75" s="1007"/>
      <c r="P75" s="455"/>
      <c r="Q75" s="455"/>
      <c r="R75" s="455"/>
      <c r="S75" s="455"/>
      <c r="T75" s="455"/>
    </row>
    <row r="76" spans="1:20" ht="15.75" customHeight="1">
      <c r="A76" s="1016">
        <v>2079</v>
      </c>
      <c r="B76" s="1016"/>
      <c r="C76" s="1016"/>
      <c r="D76" s="1017"/>
      <c r="E76" s="1017"/>
      <c r="F76" s="1017"/>
      <c r="G76" s="1017"/>
      <c r="H76" s="1018">
        <f t="shared" si="0"/>
        <v>0</v>
      </c>
      <c r="I76" s="1018"/>
      <c r="J76" s="465">
        <f t="shared" si="1"/>
        <v>0</v>
      </c>
      <c r="L76" s="1007"/>
      <c r="M76" s="1007"/>
      <c r="N76" s="1007"/>
      <c r="O76" s="1007"/>
      <c r="P76" s="455"/>
      <c r="Q76" s="455"/>
      <c r="R76" s="455"/>
      <c r="S76" s="455"/>
      <c r="T76" s="455"/>
    </row>
    <row r="77" spans="1:20" ht="15.75" customHeight="1">
      <c r="A77" s="1016">
        <v>2080</v>
      </c>
      <c r="B77" s="1016"/>
      <c r="C77" s="1016"/>
      <c r="D77" s="1017"/>
      <c r="E77" s="1017"/>
      <c r="F77" s="1017"/>
      <c r="G77" s="1017"/>
      <c r="H77" s="1018">
        <f t="shared" si="0"/>
        <v>0</v>
      </c>
      <c r="I77" s="1018"/>
      <c r="J77" s="465">
        <f t="shared" si="1"/>
        <v>0</v>
      </c>
      <c r="L77" s="1007"/>
      <c r="M77" s="1007"/>
      <c r="N77" s="1007"/>
      <c r="O77" s="1007"/>
      <c r="P77" s="455"/>
      <c r="Q77" s="455"/>
      <c r="R77" s="455"/>
      <c r="S77" s="455"/>
      <c r="T77" s="455"/>
    </row>
    <row r="78" spans="1:20" ht="15.75" customHeight="1">
      <c r="A78" s="1016">
        <v>2081</v>
      </c>
      <c r="B78" s="1016"/>
      <c r="C78" s="1016"/>
      <c r="D78" s="1017"/>
      <c r="E78" s="1017"/>
      <c r="F78" s="1017"/>
      <c r="G78" s="1017"/>
      <c r="H78" s="1018">
        <f t="shared" si="0"/>
        <v>0</v>
      </c>
      <c r="I78" s="1018"/>
      <c r="J78" s="465">
        <f t="shared" si="1"/>
        <v>0</v>
      </c>
      <c r="L78" s="1007"/>
      <c r="M78" s="1007"/>
      <c r="N78" s="1007"/>
      <c r="O78" s="1007"/>
      <c r="P78" s="455"/>
      <c r="Q78" s="455"/>
      <c r="R78" s="455"/>
      <c r="S78" s="455"/>
      <c r="T78" s="455"/>
    </row>
    <row r="79" spans="1:20" ht="15.75" customHeight="1">
      <c r="A79" s="1016">
        <v>2082</v>
      </c>
      <c r="B79" s="1016"/>
      <c r="C79" s="1016"/>
      <c r="D79" s="1017"/>
      <c r="E79" s="1017"/>
      <c r="F79" s="1017"/>
      <c r="G79" s="1017"/>
      <c r="H79" s="1018">
        <f t="shared" si="0"/>
        <v>0</v>
      </c>
      <c r="I79" s="1018"/>
      <c r="J79" s="465">
        <f t="shared" si="1"/>
        <v>0</v>
      </c>
      <c r="L79" s="1007"/>
      <c r="M79" s="1007"/>
      <c r="N79" s="1007"/>
      <c r="O79" s="1007"/>
      <c r="P79" s="455"/>
      <c r="Q79" s="455"/>
      <c r="R79" s="455"/>
      <c r="S79" s="455"/>
      <c r="T79" s="455"/>
    </row>
    <row r="80" spans="1:20" ht="15.75" customHeight="1">
      <c r="A80" s="1016">
        <v>2083</v>
      </c>
      <c r="B80" s="1016"/>
      <c r="C80" s="1016"/>
      <c r="D80" s="1017"/>
      <c r="E80" s="1017"/>
      <c r="F80" s="1017"/>
      <c r="G80" s="1017"/>
      <c r="H80" s="1018">
        <f t="shared" si="0"/>
        <v>0</v>
      </c>
      <c r="I80" s="1018"/>
      <c r="J80" s="465">
        <f t="shared" si="1"/>
        <v>0</v>
      </c>
      <c r="L80" s="1007"/>
      <c r="M80" s="1007"/>
      <c r="N80" s="1007"/>
      <c r="O80" s="1007"/>
      <c r="P80" s="455"/>
      <c r="Q80" s="455"/>
      <c r="R80" s="455"/>
      <c r="S80" s="455"/>
      <c r="T80" s="455"/>
    </row>
    <row r="81" spans="1:20" ht="15.75" customHeight="1">
      <c r="A81" s="1016">
        <v>2084</v>
      </c>
      <c r="B81" s="1016"/>
      <c r="C81" s="1016"/>
      <c r="D81" s="1017"/>
      <c r="E81" s="1017"/>
      <c r="F81" s="1017"/>
      <c r="G81" s="1017"/>
      <c r="H81" s="1018">
        <f t="shared" si="0"/>
        <v>0</v>
      </c>
      <c r="I81" s="1018"/>
      <c r="J81" s="465">
        <f t="shared" si="1"/>
        <v>0</v>
      </c>
      <c r="L81" s="1007"/>
      <c r="M81" s="1007"/>
      <c r="N81" s="1007"/>
      <c r="O81" s="1007"/>
      <c r="P81" s="455"/>
      <c r="Q81" s="455"/>
      <c r="R81" s="455"/>
      <c r="S81" s="455"/>
      <c r="T81" s="455"/>
    </row>
    <row r="82" spans="1:20" ht="15.75" customHeight="1">
      <c r="A82" s="1016">
        <v>2085</v>
      </c>
      <c r="B82" s="1016"/>
      <c r="C82" s="1016"/>
      <c r="D82" s="1017"/>
      <c r="E82" s="1017"/>
      <c r="F82" s="1017"/>
      <c r="G82" s="1017"/>
      <c r="H82" s="1018">
        <f t="shared" si="0"/>
        <v>0</v>
      </c>
      <c r="I82" s="1018"/>
      <c r="J82" s="465">
        <f t="shared" si="1"/>
        <v>0</v>
      </c>
      <c r="L82" s="1007"/>
      <c r="M82" s="1007"/>
      <c r="N82" s="1007"/>
      <c r="O82" s="1007"/>
      <c r="P82" s="455"/>
      <c r="Q82" s="455"/>
      <c r="R82" s="455"/>
      <c r="S82" s="455"/>
      <c r="T82" s="455"/>
    </row>
    <row r="83" spans="1:20" ht="15.75" customHeight="1">
      <c r="A83" s="1016">
        <v>2086</v>
      </c>
      <c r="B83" s="1016"/>
      <c r="C83" s="1016"/>
      <c r="D83" s="1017"/>
      <c r="E83" s="1017"/>
      <c r="F83" s="1017"/>
      <c r="G83" s="1017"/>
      <c r="H83" s="1018">
        <f t="shared" si="0"/>
        <v>0</v>
      </c>
      <c r="I83" s="1018"/>
      <c r="J83" s="465">
        <f t="shared" si="1"/>
        <v>0</v>
      </c>
      <c r="L83" s="1007"/>
      <c r="M83" s="1007"/>
      <c r="N83" s="1007"/>
      <c r="O83" s="1007"/>
      <c r="P83" s="455"/>
      <c r="Q83" s="455"/>
      <c r="R83" s="455"/>
      <c r="S83" s="455"/>
      <c r="T83" s="455"/>
    </row>
    <row r="84" spans="1:20" ht="15.75" customHeight="1">
      <c r="A84" s="1016">
        <v>2087</v>
      </c>
      <c r="B84" s="1016"/>
      <c r="C84" s="1016"/>
      <c r="D84" s="1017"/>
      <c r="E84" s="1017"/>
      <c r="F84" s="1017"/>
      <c r="G84" s="1017"/>
      <c r="H84" s="1018">
        <f t="shared" si="0"/>
        <v>0</v>
      </c>
      <c r="I84" s="1018"/>
      <c r="J84" s="465">
        <f t="shared" si="1"/>
        <v>0</v>
      </c>
      <c r="L84" s="1007"/>
      <c r="M84" s="1007"/>
      <c r="N84" s="1007"/>
      <c r="O84" s="1007"/>
      <c r="P84" s="455"/>
      <c r="Q84" s="455"/>
      <c r="R84" s="455"/>
      <c r="S84" s="455"/>
      <c r="T84" s="455"/>
    </row>
    <row r="85" spans="1:20" ht="15.75" customHeight="1">
      <c r="A85" s="1016">
        <v>2088</v>
      </c>
      <c r="B85" s="1016"/>
      <c r="C85" s="1016"/>
      <c r="D85" s="1017"/>
      <c r="E85" s="1017"/>
      <c r="F85" s="1017"/>
      <c r="G85" s="1017"/>
      <c r="H85" s="1018">
        <f t="shared" si="0"/>
        <v>0</v>
      </c>
      <c r="I85" s="1018"/>
      <c r="J85" s="465">
        <f t="shared" si="1"/>
        <v>0</v>
      </c>
      <c r="L85" s="1007"/>
      <c r="M85" s="1007"/>
      <c r="N85" s="1007"/>
      <c r="O85" s="1007"/>
      <c r="P85" s="455"/>
      <c r="Q85" s="455"/>
      <c r="R85" s="455"/>
      <c r="S85" s="455"/>
      <c r="T85" s="455"/>
    </row>
    <row r="86" spans="1:20" ht="15.75" customHeight="1">
      <c r="A86" s="1016">
        <v>2089</v>
      </c>
      <c r="B86" s="1016"/>
      <c r="C86" s="1016"/>
      <c r="D86" s="1017"/>
      <c r="E86" s="1017"/>
      <c r="F86" s="1017"/>
      <c r="G86" s="1017"/>
      <c r="H86" s="1018">
        <f t="shared" si="0"/>
        <v>0</v>
      </c>
      <c r="I86" s="1018"/>
      <c r="J86" s="465">
        <f t="shared" si="1"/>
        <v>0</v>
      </c>
      <c r="L86" s="1007"/>
      <c r="M86" s="1007"/>
      <c r="N86" s="1007"/>
      <c r="O86" s="1007"/>
      <c r="P86" s="455"/>
      <c r="Q86" s="455"/>
      <c r="R86" s="455"/>
      <c r="S86" s="455"/>
      <c r="T86" s="455"/>
    </row>
    <row r="87" spans="1:20" ht="15.75" customHeight="1">
      <c r="A87" s="1016">
        <v>2090</v>
      </c>
      <c r="B87" s="1016"/>
      <c r="C87" s="1016"/>
      <c r="D87" s="1017"/>
      <c r="E87" s="1017"/>
      <c r="F87" s="1017"/>
      <c r="G87" s="1017"/>
      <c r="H87" s="1018">
        <f t="shared" si="0"/>
        <v>0</v>
      </c>
      <c r="I87" s="1018"/>
      <c r="J87" s="465">
        <f t="shared" si="1"/>
        <v>0</v>
      </c>
      <c r="L87" s="1007"/>
      <c r="M87" s="1007"/>
      <c r="N87" s="1007"/>
      <c r="O87" s="1007"/>
      <c r="P87" s="455"/>
      <c r="Q87" s="455"/>
      <c r="R87" s="455"/>
      <c r="S87" s="455"/>
      <c r="T87" s="455"/>
    </row>
    <row r="88" spans="1:20" ht="15.75" customHeight="1">
      <c r="A88" s="1016">
        <v>2091</v>
      </c>
      <c r="B88" s="1016"/>
      <c r="C88" s="1016"/>
      <c r="D88" s="1017"/>
      <c r="E88" s="1017"/>
      <c r="F88" s="1017"/>
      <c r="G88" s="1017"/>
      <c r="H88" s="1018">
        <f t="shared" si="0"/>
        <v>0</v>
      </c>
      <c r="I88" s="1018"/>
      <c r="J88" s="465">
        <f t="shared" si="1"/>
        <v>0</v>
      </c>
      <c r="L88" s="1007"/>
      <c r="M88" s="1007"/>
      <c r="N88" s="1007"/>
      <c r="O88" s="1007"/>
      <c r="P88" s="455"/>
      <c r="Q88" s="455"/>
      <c r="R88" s="455"/>
      <c r="S88" s="455"/>
      <c r="T88" s="455"/>
    </row>
    <row r="89" spans="1:20" ht="11.25" customHeight="1">
      <c r="A89" s="1016">
        <v>2092</v>
      </c>
      <c r="B89" s="1016"/>
      <c r="C89" s="1016"/>
      <c r="D89" s="466"/>
      <c r="E89" s="466"/>
      <c r="F89" s="1019"/>
      <c r="G89" s="1019"/>
      <c r="H89" s="1020">
        <f t="shared" si="0"/>
        <v>0</v>
      </c>
      <c r="I89" s="1020"/>
      <c r="J89" s="465">
        <f t="shared" si="1"/>
        <v>0</v>
      </c>
      <c r="L89" s="1007"/>
      <c r="M89" s="1007"/>
      <c r="N89" s="1007"/>
      <c r="O89" s="1007"/>
    </row>
    <row r="90" spans="1:20" ht="27" customHeight="1">
      <c r="A90" s="1021" t="s">
        <v>154</v>
      </c>
      <c r="B90" s="1021"/>
      <c r="C90" s="1021"/>
      <c r="D90" s="1021"/>
      <c r="E90" s="1021"/>
      <c r="F90" s="1021"/>
      <c r="G90" s="1021"/>
      <c r="H90" s="1021"/>
      <c r="I90" s="1021"/>
      <c r="J90" s="1021"/>
      <c r="L90" s="455"/>
      <c r="M90" s="455"/>
      <c r="N90" s="455"/>
      <c r="O90" s="455"/>
    </row>
    <row r="91" spans="1:20" ht="22.5" customHeight="1">
      <c r="A91" s="1022" t="s">
        <v>760</v>
      </c>
      <c r="B91" s="1022"/>
      <c r="C91" s="1022"/>
      <c r="D91" s="1022"/>
      <c r="E91" s="1022"/>
      <c r="F91" s="1022"/>
      <c r="G91" s="1022"/>
      <c r="H91" s="1022"/>
      <c r="I91" s="1022"/>
      <c r="J91" s="1022"/>
      <c r="L91" s="455"/>
      <c r="M91" s="455"/>
      <c r="N91" s="455"/>
      <c r="O91" s="455"/>
    </row>
    <row r="92" spans="1:20" ht="24.75" customHeight="1">
      <c r="A92" s="1022" t="s">
        <v>761</v>
      </c>
      <c r="B92" s="1022"/>
      <c r="C92" s="1022"/>
      <c r="D92" s="1022"/>
      <c r="E92" s="1022"/>
      <c r="F92" s="1022"/>
      <c r="G92" s="1022"/>
      <c r="H92" s="1022"/>
      <c r="I92" s="1022"/>
      <c r="J92" s="1022"/>
      <c r="L92" s="455"/>
      <c r="M92" s="455"/>
      <c r="N92" s="455"/>
      <c r="O92" s="455"/>
    </row>
  </sheetData>
  <sheetProtection password="F3F6" sheet="1"/>
  <mergeCells count="326">
    <mergeCell ref="A90:J90"/>
    <mergeCell ref="A91:J91"/>
    <mergeCell ref="A92:J92"/>
    <mergeCell ref="A87:C87"/>
    <mergeCell ref="D87:E87"/>
    <mergeCell ref="F87:G87"/>
    <mergeCell ref="H87:I87"/>
    <mergeCell ref="A88:C88"/>
    <mergeCell ref="D88:E88"/>
    <mergeCell ref="F88:G88"/>
    <mergeCell ref="H88:I88"/>
    <mergeCell ref="A89:C89"/>
    <mergeCell ref="F89:G89"/>
    <mergeCell ref="H89:I89"/>
    <mergeCell ref="A84:C84"/>
    <mergeCell ref="D84:E84"/>
    <mergeCell ref="F84:G84"/>
    <mergeCell ref="H84:I84"/>
    <mergeCell ref="A85:C85"/>
    <mergeCell ref="D85:E85"/>
    <mergeCell ref="F85:G85"/>
    <mergeCell ref="H85:I85"/>
    <mergeCell ref="A86:C86"/>
    <mergeCell ref="D86:E86"/>
    <mergeCell ref="F86:G86"/>
    <mergeCell ref="H86:I86"/>
    <mergeCell ref="A81:C81"/>
    <mergeCell ref="D81:E81"/>
    <mergeCell ref="F81:G81"/>
    <mergeCell ref="H81:I81"/>
    <mergeCell ref="A82:C82"/>
    <mergeCell ref="D82:E82"/>
    <mergeCell ref="F82:G82"/>
    <mergeCell ref="H82:I82"/>
    <mergeCell ref="A83:C83"/>
    <mergeCell ref="D83:E83"/>
    <mergeCell ref="F83:G83"/>
    <mergeCell ref="H83:I83"/>
    <mergeCell ref="A78:C78"/>
    <mergeCell ref="D78:E78"/>
    <mergeCell ref="F78:G78"/>
    <mergeCell ref="H78:I78"/>
    <mergeCell ref="A79:C79"/>
    <mergeCell ref="D79:E79"/>
    <mergeCell ref="F79:G79"/>
    <mergeCell ref="H79:I79"/>
    <mergeCell ref="A80:C80"/>
    <mergeCell ref="D80:E80"/>
    <mergeCell ref="F80:G80"/>
    <mergeCell ref="H80:I80"/>
    <mergeCell ref="A75:C75"/>
    <mergeCell ref="D75:E75"/>
    <mergeCell ref="F75:G75"/>
    <mergeCell ref="H75:I75"/>
    <mergeCell ref="A76:C76"/>
    <mergeCell ref="D76:E76"/>
    <mergeCell ref="F76:G76"/>
    <mergeCell ref="H76:I76"/>
    <mergeCell ref="A77:C77"/>
    <mergeCell ref="D77:E77"/>
    <mergeCell ref="F77:G77"/>
    <mergeCell ref="H77:I77"/>
    <mergeCell ref="A72:C72"/>
    <mergeCell ref="D72:E72"/>
    <mergeCell ref="F72:G72"/>
    <mergeCell ref="H72:I72"/>
    <mergeCell ref="A73:C73"/>
    <mergeCell ref="D73:E73"/>
    <mergeCell ref="F73:G73"/>
    <mergeCell ref="H73:I73"/>
    <mergeCell ref="A74:C74"/>
    <mergeCell ref="D74:E74"/>
    <mergeCell ref="F74:G74"/>
    <mergeCell ref="H74:I74"/>
    <mergeCell ref="A69:C69"/>
    <mergeCell ref="D69:E69"/>
    <mergeCell ref="F69:G69"/>
    <mergeCell ref="H69:I69"/>
    <mergeCell ref="A70:C70"/>
    <mergeCell ref="D70:E70"/>
    <mergeCell ref="F70:G70"/>
    <mergeCell ref="H70:I70"/>
    <mergeCell ref="A71:C71"/>
    <mergeCell ref="D71:E71"/>
    <mergeCell ref="F71:G71"/>
    <mergeCell ref="H71:I71"/>
    <mergeCell ref="A66:C66"/>
    <mergeCell ref="D66:E66"/>
    <mergeCell ref="F66:G66"/>
    <mergeCell ref="H66:I66"/>
    <mergeCell ref="A67:C67"/>
    <mergeCell ref="D67:E67"/>
    <mergeCell ref="F67:G67"/>
    <mergeCell ref="H67:I67"/>
    <mergeCell ref="A68:C68"/>
    <mergeCell ref="D68:E68"/>
    <mergeCell ref="F68:G68"/>
    <mergeCell ref="H68:I68"/>
    <mergeCell ref="A63:C63"/>
    <mergeCell ref="D63:E63"/>
    <mergeCell ref="F63:G63"/>
    <mergeCell ref="H63:I63"/>
    <mergeCell ref="A64:C64"/>
    <mergeCell ref="D64:E64"/>
    <mergeCell ref="F64:G64"/>
    <mergeCell ref="H64:I64"/>
    <mergeCell ref="A65:C65"/>
    <mergeCell ref="D65:E65"/>
    <mergeCell ref="F65:G65"/>
    <mergeCell ref="H65:I65"/>
    <mergeCell ref="A60:C60"/>
    <mergeCell ref="D60:E60"/>
    <mergeCell ref="F60:G60"/>
    <mergeCell ref="H60:I60"/>
    <mergeCell ref="A61:C61"/>
    <mergeCell ref="D61:E61"/>
    <mergeCell ref="F61:G61"/>
    <mergeCell ref="H61:I61"/>
    <mergeCell ref="A62:C62"/>
    <mergeCell ref="D62:E62"/>
    <mergeCell ref="F62:G62"/>
    <mergeCell ref="H62:I62"/>
    <mergeCell ref="A57:C57"/>
    <mergeCell ref="D57:E57"/>
    <mergeCell ref="F57:G57"/>
    <mergeCell ref="H57:I57"/>
    <mergeCell ref="A58:C58"/>
    <mergeCell ref="D58:E58"/>
    <mergeCell ref="F58:G58"/>
    <mergeCell ref="H58:I58"/>
    <mergeCell ref="A59:C59"/>
    <mergeCell ref="D59:E59"/>
    <mergeCell ref="F59:G59"/>
    <mergeCell ref="H59:I59"/>
    <mergeCell ref="A54:C54"/>
    <mergeCell ref="D54:E54"/>
    <mergeCell ref="F54:G54"/>
    <mergeCell ref="H54:I54"/>
    <mergeCell ref="A55:C55"/>
    <mergeCell ref="D55:E55"/>
    <mergeCell ref="F55:G55"/>
    <mergeCell ref="H55:I55"/>
    <mergeCell ref="A56:C56"/>
    <mergeCell ref="D56:E56"/>
    <mergeCell ref="F56:G56"/>
    <mergeCell ref="H56:I56"/>
    <mergeCell ref="A51:C51"/>
    <mergeCell ref="D51:E51"/>
    <mergeCell ref="F51:G51"/>
    <mergeCell ref="H51:I51"/>
    <mergeCell ref="A52:C52"/>
    <mergeCell ref="D52:E52"/>
    <mergeCell ref="F52:G52"/>
    <mergeCell ref="H52:I52"/>
    <mergeCell ref="A53:C53"/>
    <mergeCell ref="D53:E53"/>
    <mergeCell ref="F53:G53"/>
    <mergeCell ref="H53:I53"/>
    <mergeCell ref="A48:C48"/>
    <mergeCell ref="D48:E48"/>
    <mergeCell ref="F48:G48"/>
    <mergeCell ref="H48:I48"/>
    <mergeCell ref="A49:C49"/>
    <mergeCell ref="D49:E49"/>
    <mergeCell ref="F49:G49"/>
    <mergeCell ref="H49:I49"/>
    <mergeCell ref="A50:C50"/>
    <mergeCell ref="D50:E50"/>
    <mergeCell ref="F50:G50"/>
    <mergeCell ref="H50:I50"/>
    <mergeCell ref="A45:C45"/>
    <mergeCell ref="D45:E45"/>
    <mergeCell ref="F45:G45"/>
    <mergeCell ref="H45:I45"/>
    <mergeCell ref="A46:C46"/>
    <mergeCell ref="D46:E46"/>
    <mergeCell ref="F46:G46"/>
    <mergeCell ref="H46:I46"/>
    <mergeCell ref="A47:C47"/>
    <mergeCell ref="D47:E47"/>
    <mergeCell ref="F47:G47"/>
    <mergeCell ref="H47:I47"/>
    <mergeCell ref="A42:C42"/>
    <mergeCell ref="D42:E42"/>
    <mergeCell ref="F42:G42"/>
    <mergeCell ref="H42:I42"/>
    <mergeCell ref="A43:C43"/>
    <mergeCell ref="D43:E43"/>
    <mergeCell ref="F43:G43"/>
    <mergeCell ref="H43:I43"/>
    <mergeCell ref="A44:C44"/>
    <mergeCell ref="D44:E44"/>
    <mergeCell ref="F44:G44"/>
    <mergeCell ref="H44:I44"/>
    <mergeCell ref="A39:C39"/>
    <mergeCell ref="D39:E39"/>
    <mergeCell ref="F39:G39"/>
    <mergeCell ref="H39:I39"/>
    <mergeCell ref="A40:C40"/>
    <mergeCell ref="D40:E40"/>
    <mergeCell ref="F40:G40"/>
    <mergeCell ref="H40:I40"/>
    <mergeCell ref="A41:C41"/>
    <mergeCell ref="D41:E41"/>
    <mergeCell ref="F41:G41"/>
    <mergeCell ref="H41:I41"/>
    <mergeCell ref="A36:C36"/>
    <mergeCell ref="D36:E36"/>
    <mergeCell ref="F36:G36"/>
    <mergeCell ref="H36:I36"/>
    <mergeCell ref="A37:C37"/>
    <mergeCell ref="D37:E37"/>
    <mergeCell ref="F37:G37"/>
    <mergeCell ref="H37:I37"/>
    <mergeCell ref="A38:C38"/>
    <mergeCell ref="D38:E38"/>
    <mergeCell ref="F38:G38"/>
    <mergeCell ref="H38:I38"/>
    <mergeCell ref="A33:C33"/>
    <mergeCell ref="D33:E33"/>
    <mergeCell ref="F33:G33"/>
    <mergeCell ref="H33:I33"/>
    <mergeCell ref="A34:C34"/>
    <mergeCell ref="D34:E34"/>
    <mergeCell ref="F34:G34"/>
    <mergeCell ref="H34:I34"/>
    <mergeCell ref="A35:C35"/>
    <mergeCell ref="D35:E35"/>
    <mergeCell ref="F35:G35"/>
    <mergeCell ref="H35:I35"/>
    <mergeCell ref="A30:C30"/>
    <mergeCell ref="D30:E30"/>
    <mergeCell ref="F30:G30"/>
    <mergeCell ref="H30:I30"/>
    <mergeCell ref="A31:C31"/>
    <mergeCell ref="D31:E31"/>
    <mergeCell ref="F31:G31"/>
    <mergeCell ref="H31:I31"/>
    <mergeCell ref="A32:C32"/>
    <mergeCell ref="D32:E32"/>
    <mergeCell ref="F32:G32"/>
    <mergeCell ref="H32:I32"/>
    <mergeCell ref="A27:C27"/>
    <mergeCell ref="D27:E27"/>
    <mergeCell ref="F27:G27"/>
    <mergeCell ref="H27:I27"/>
    <mergeCell ref="A28:C28"/>
    <mergeCell ref="D28:E28"/>
    <mergeCell ref="F28:G28"/>
    <mergeCell ref="H28:I28"/>
    <mergeCell ref="A29:C29"/>
    <mergeCell ref="D29:E29"/>
    <mergeCell ref="F29:G29"/>
    <mergeCell ref="H29:I29"/>
    <mergeCell ref="A24:C24"/>
    <mergeCell ref="D24:E24"/>
    <mergeCell ref="F24:G24"/>
    <mergeCell ref="H24:I24"/>
    <mergeCell ref="A25:C25"/>
    <mergeCell ref="D25:E25"/>
    <mergeCell ref="F25:G25"/>
    <mergeCell ref="H25:I25"/>
    <mergeCell ref="A26:C26"/>
    <mergeCell ref="D26:E26"/>
    <mergeCell ref="F26:G26"/>
    <mergeCell ref="H26:I26"/>
    <mergeCell ref="A21:C21"/>
    <mergeCell ref="D21:E21"/>
    <mergeCell ref="F21:G21"/>
    <mergeCell ref="H21:I21"/>
    <mergeCell ref="A22:C22"/>
    <mergeCell ref="D22:E22"/>
    <mergeCell ref="F22:G22"/>
    <mergeCell ref="H22:I22"/>
    <mergeCell ref="A23:C23"/>
    <mergeCell ref="D23:E23"/>
    <mergeCell ref="F23:G23"/>
    <mergeCell ref="H23:I23"/>
    <mergeCell ref="A18:C18"/>
    <mergeCell ref="D18:E18"/>
    <mergeCell ref="F18:G18"/>
    <mergeCell ref="H18:I18"/>
    <mergeCell ref="A19:C19"/>
    <mergeCell ref="D19:E19"/>
    <mergeCell ref="F19:G19"/>
    <mergeCell ref="H19:I19"/>
    <mergeCell ref="A20:C20"/>
    <mergeCell ref="D20:E20"/>
    <mergeCell ref="F20:G20"/>
    <mergeCell ref="H20:I20"/>
    <mergeCell ref="F14:G14"/>
    <mergeCell ref="H14:I14"/>
    <mergeCell ref="A15:C15"/>
    <mergeCell ref="D15:E15"/>
    <mergeCell ref="H15:I15"/>
    <mergeCell ref="A16:C16"/>
    <mergeCell ref="D16:E16"/>
    <mergeCell ref="H16:I16"/>
    <mergeCell ref="A17:C17"/>
    <mergeCell ref="D17:E17"/>
    <mergeCell ref="F17:G17"/>
    <mergeCell ref="H17:I17"/>
    <mergeCell ref="L2:O3"/>
    <mergeCell ref="A3:J3"/>
    <mergeCell ref="A4:J4"/>
    <mergeCell ref="A5:J5"/>
    <mergeCell ref="L5:O89"/>
    <mergeCell ref="A6:J6"/>
    <mergeCell ref="A7:J7"/>
    <mergeCell ref="E9:F9"/>
    <mergeCell ref="A10:C12"/>
    <mergeCell ref="D10:E10"/>
    <mergeCell ref="F10:G10"/>
    <mergeCell ref="H10:I10"/>
    <mergeCell ref="D11:E11"/>
    <mergeCell ref="F11:G11"/>
    <mergeCell ref="H11:I11"/>
    <mergeCell ref="D12:E12"/>
    <mergeCell ref="F12:G12"/>
    <mergeCell ref="H12:I12"/>
    <mergeCell ref="A13:C13"/>
    <mergeCell ref="D13:E13"/>
    <mergeCell ref="F13:G13"/>
    <mergeCell ref="H13:I13"/>
    <mergeCell ref="A14:C14"/>
    <mergeCell ref="D14:E14"/>
  </mergeCells>
  <printOptions horizontalCentered="1"/>
  <pageMargins left="0.39027777777777778" right="0.39027777777777778" top="0.59027777777777779" bottom="0.39027777777777778" header="0.51180555555555551" footer="0.2"/>
  <pageSetup paperSize="9" scale="110" firstPageNumber="0" orientation="landscape" horizontalDpi="300" verticalDpi="300"/>
  <headerFooter alignWithMargins="0">
    <oddFooter>&amp;C&amp;A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M39"/>
  <sheetViews>
    <sheetView showGridLines="0" zoomScale="80" zoomScaleNormal="80" workbookViewId="0">
      <selection activeCell="B13" sqref="B13"/>
    </sheetView>
  </sheetViews>
  <sheetFormatPr defaultColWidth="22.26953125" defaultRowHeight="11.25" customHeight="1"/>
  <cols>
    <col min="1" max="1" width="48" style="468" customWidth="1"/>
    <col min="2" max="2" width="22.81640625" style="468" customWidth="1"/>
    <col min="3" max="3" width="14.81640625" style="468" customWidth="1"/>
    <col min="4" max="4" width="13.453125" style="468" customWidth="1"/>
    <col min="5" max="5" width="14.453125" style="468" customWidth="1"/>
    <col min="6" max="6" width="23.7265625" style="468" customWidth="1"/>
    <col min="7" max="7" width="17.81640625" style="468" customWidth="1"/>
    <col min="8" max="8" width="19.1796875" style="469" customWidth="1"/>
    <col min="9" max="16384" width="22.26953125" style="468"/>
  </cols>
  <sheetData>
    <row r="1" spans="1:8" ht="15.75" customHeight="1">
      <c r="A1" s="470" t="s">
        <v>762</v>
      </c>
    </row>
    <row r="3" spans="1:8" ht="11.25" customHeight="1">
      <c r="A3" s="1023" t="str">
        <f>'Informações Iniciais'!A1</f>
        <v>ESTADO DO MARANHÃO - PODER EXECUTIVO</v>
      </c>
      <c r="B3" s="1023"/>
      <c r="C3" s="1023"/>
      <c r="D3" s="1023"/>
      <c r="E3" s="1023"/>
      <c r="F3" s="1023"/>
      <c r="G3" s="471"/>
    </row>
    <row r="4" spans="1:8" ht="11.25" customHeight="1">
      <c r="A4" s="1023" t="s">
        <v>0</v>
      </c>
      <c r="B4" s="1023"/>
      <c r="C4" s="1023"/>
      <c r="D4" s="1023"/>
      <c r="E4" s="1023"/>
      <c r="F4" s="1023"/>
      <c r="G4" s="471"/>
    </row>
    <row r="5" spans="1:8" ht="11.25" customHeight="1">
      <c r="A5" s="1024" t="s">
        <v>763</v>
      </c>
      <c r="B5" s="1024"/>
      <c r="C5" s="1024"/>
      <c r="D5" s="1024"/>
      <c r="E5" s="1024"/>
      <c r="F5" s="1024"/>
      <c r="G5" s="472"/>
    </row>
    <row r="6" spans="1:8" ht="11.25" customHeight="1">
      <c r="A6" s="1023" t="s">
        <v>29</v>
      </c>
      <c r="B6" s="1023"/>
      <c r="C6" s="1023"/>
      <c r="D6" s="1023"/>
      <c r="E6" s="1023"/>
      <c r="F6" s="1023"/>
      <c r="G6" s="471"/>
    </row>
    <row r="7" spans="1:8" ht="11.25" customHeight="1">
      <c r="A7" s="1023" t="str">
        <f>'Informações Iniciais'!A5</f>
        <v>3º Bimestre de 2017</v>
      </c>
      <c r="B7" s="1023"/>
      <c r="C7" s="1023"/>
      <c r="D7" s="1023"/>
      <c r="E7" s="1023"/>
      <c r="F7" s="1023"/>
      <c r="G7" s="471"/>
    </row>
    <row r="9" spans="1:8" ht="11.25" customHeight="1">
      <c r="A9" s="473" t="s">
        <v>764</v>
      </c>
      <c r="F9" s="474"/>
      <c r="G9" s="474"/>
      <c r="H9" s="474" t="s">
        <v>31</v>
      </c>
    </row>
    <row r="10" spans="1:8" ht="11.25" customHeight="1">
      <c r="A10" s="1025" t="s">
        <v>32</v>
      </c>
      <c r="B10" s="475" t="s">
        <v>34</v>
      </c>
      <c r="C10" s="1026" t="s">
        <v>35</v>
      </c>
      <c r="D10" s="1026"/>
      <c r="E10" s="1026"/>
      <c r="F10" s="1026"/>
      <c r="G10" s="1026"/>
      <c r="H10" s="475" t="s">
        <v>36</v>
      </c>
    </row>
    <row r="11" spans="1:8" ht="11.25" customHeight="1">
      <c r="A11" s="1025"/>
      <c r="B11" s="476" t="s">
        <v>40</v>
      </c>
      <c r="C11" s="1027" t="s">
        <v>41</v>
      </c>
      <c r="D11" s="1027"/>
      <c r="E11" s="1027"/>
      <c r="F11" s="1027"/>
      <c r="G11" s="1027"/>
      <c r="H11" s="476" t="s">
        <v>173</v>
      </c>
    </row>
    <row r="12" spans="1:8" ht="11.25" customHeight="1">
      <c r="A12" s="477" t="s">
        <v>765</v>
      </c>
      <c r="B12" s="465">
        <f>SUM(B13:B14)</f>
        <v>0</v>
      </c>
      <c r="C12" s="1015">
        <f>SUM(C13:G14)</f>
        <v>0</v>
      </c>
      <c r="D12" s="1015"/>
      <c r="E12" s="1015"/>
      <c r="F12" s="1015"/>
      <c r="G12" s="1015"/>
      <c r="H12" s="465">
        <f>B12-C12</f>
        <v>0</v>
      </c>
    </row>
    <row r="13" spans="1:8" ht="11.25" customHeight="1">
      <c r="A13" s="478" t="s">
        <v>766</v>
      </c>
      <c r="B13" s="479"/>
      <c r="C13" s="1017"/>
      <c r="D13" s="1017"/>
      <c r="E13" s="1017"/>
      <c r="F13" s="1017"/>
      <c r="G13" s="1017"/>
      <c r="H13" s="465">
        <f>B13-C13</f>
        <v>0</v>
      </c>
    </row>
    <row r="14" spans="1:8" ht="11.25" customHeight="1">
      <c r="A14" s="478" t="s">
        <v>767</v>
      </c>
      <c r="B14" s="479"/>
      <c r="C14" s="1019"/>
      <c r="D14" s="1019"/>
      <c r="E14" s="1019"/>
      <c r="F14" s="1019"/>
      <c r="G14" s="1019"/>
      <c r="H14" s="465">
        <f>B14-C14</f>
        <v>0</v>
      </c>
    </row>
    <row r="15" spans="1:8" s="469" customFormat="1" ht="11.25" customHeight="1">
      <c r="A15" s="480"/>
      <c r="B15" s="481"/>
      <c r="C15" s="481"/>
      <c r="D15" s="481"/>
      <c r="E15" s="481"/>
      <c r="F15" s="481"/>
      <c r="G15" s="481"/>
      <c r="H15" s="481"/>
    </row>
    <row r="16" spans="1:8" ht="11.25" customHeight="1">
      <c r="A16" s="482"/>
      <c r="B16" s="483" t="s">
        <v>119</v>
      </c>
      <c r="C16" s="484" t="s">
        <v>768</v>
      </c>
      <c r="D16" s="485" t="s">
        <v>768</v>
      </c>
      <c r="E16" s="486" t="s">
        <v>769</v>
      </c>
      <c r="F16" s="487" t="s">
        <v>768</v>
      </c>
      <c r="G16" s="488" t="s">
        <v>770</v>
      </c>
      <c r="H16" s="475" t="s">
        <v>36</v>
      </c>
    </row>
    <row r="17" spans="1:13" ht="11.25" customHeight="1">
      <c r="A17" s="489"/>
      <c r="B17" s="490"/>
      <c r="C17" s="491" t="s">
        <v>771</v>
      </c>
      <c r="D17" s="492" t="s">
        <v>772</v>
      </c>
      <c r="E17" s="493" t="s">
        <v>773</v>
      </c>
      <c r="F17" s="494" t="s">
        <v>774</v>
      </c>
      <c r="G17" s="495" t="s">
        <v>775</v>
      </c>
      <c r="H17" s="496"/>
    </row>
    <row r="18" spans="1:13" ht="11.25" customHeight="1">
      <c r="A18" s="497" t="s">
        <v>124</v>
      </c>
      <c r="B18" s="490"/>
      <c r="C18" s="498"/>
      <c r="D18" s="492"/>
      <c r="E18" s="499"/>
      <c r="F18" s="500" t="s">
        <v>776</v>
      </c>
      <c r="G18" s="490"/>
      <c r="H18" s="492"/>
    </row>
    <row r="19" spans="1:13" ht="11.25" customHeight="1">
      <c r="A19" s="501"/>
      <c r="B19" s="502" t="s">
        <v>125</v>
      </c>
      <c r="C19" s="503" t="s">
        <v>126</v>
      </c>
      <c r="D19" s="504"/>
      <c r="E19" s="503" t="s">
        <v>127</v>
      </c>
      <c r="F19" s="504"/>
      <c r="G19" s="503" t="s">
        <v>615</v>
      </c>
      <c r="H19" s="476" t="s">
        <v>777</v>
      </c>
    </row>
    <row r="20" spans="1:13" ht="11.25" customHeight="1">
      <c r="A20" s="505" t="s">
        <v>778</v>
      </c>
      <c r="B20" s="506">
        <f t="shared" ref="B20:G20" si="0">B21+B25</f>
        <v>0</v>
      </c>
      <c r="C20" s="506">
        <f t="shared" si="0"/>
        <v>0</v>
      </c>
      <c r="D20" s="506">
        <f t="shared" si="0"/>
        <v>0</v>
      </c>
      <c r="E20" s="506">
        <f t="shared" si="0"/>
        <v>0</v>
      </c>
      <c r="F20" s="506">
        <f t="shared" si="0"/>
        <v>0</v>
      </c>
      <c r="G20" s="506">
        <f t="shared" si="0"/>
        <v>0</v>
      </c>
      <c r="H20" s="461">
        <f t="shared" ref="H20:H27" si="1">B20-E20</f>
        <v>0</v>
      </c>
    </row>
    <row r="21" spans="1:13" ht="11.25" customHeight="1">
      <c r="A21" s="507" t="s">
        <v>446</v>
      </c>
      <c r="B21" s="508">
        <f t="shared" ref="B21:G21" si="2">SUM(B22:B24)</f>
        <v>0</v>
      </c>
      <c r="C21" s="508">
        <f t="shared" si="2"/>
        <v>0</v>
      </c>
      <c r="D21" s="508">
        <f t="shared" si="2"/>
        <v>0</v>
      </c>
      <c r="E21" s="508">
        <f t="shared" si="2"/>
        <v>0</v>
      </c>
      <c r="F21" s="508">
        <f t="shared" si="2"/>
        <v>0</v>
      </c>
      <c r="G21" s="508">
        <f t="shared" si="2"/>
        <v>0</v>
      </c>
      <c r="H21" s="464">
        <f t="shared" si="1"/>
        <v>0</v>
      </c>
    </row>
    <row r="22" spans="1:13" ht="11.25" customHeight="1">
      <c r="A22" s="507" t="s">
        <v>779</v>
      </c>
      <c r="B22" s="479"/>
      <c r="C22" s="479"/>
      <c r="D22" s="479"/>
      <c r="E22" s="479"/>
      <c r="F22" s="479"/>
      <c r="G22" s="479"/>
      <c r="H22" s="464">
        <f t="shared" si="1"/>
        <v>0</v>
      </c>
    </row>
    <row r="23" spans="1:13" ht="11.25" customHeight="1">
      <c r="A23" s="507" t="s">
        <v>780</v>
      </c>
      <c r="B23" s="479"/>
      <c r="C23" s="479"/>
      <c r="D23" s="479"/>
      <c r="E23" s="479"/>
      <c r="F23" s="479"/>
      <c r="G23" s="479"/>
      <c r="H23" s="464">
        <f t="shared" si="1"/>
        <v>0</v>
      </c>
    </row>
    <row r="24" spans="1:13" ht="11.25" customHeight="1">
      <c r="A24" s="507" t="s">
        <v>781</v>
      </c>
      <c r="B24" s="479"/>
      <c r="C24" s="479"/>
      <c r="D24" s="479"/>
      <c r="E24" s="479"/>
      <c r="F24" s="479"/>
      <c r="G24" s="479"/>
      <c r="H24" s="464">
        <f t="shared" si="1"/>
        <v>0</v>
      </c>
    </row>
    <row r="25" spans="1:13" ht="11.25" customHeight="1">
      <c r="A25" s="507" t="s">
        <v>782</v>
      </c>
      <c r="B25" s="508">
        <f t="shared" ref="B25:G25" si="3">SUM(B26:B27)</f>
        <v>0</v>
      </c>
      <c r="C25" s="508">
        <f t="shared" si="3"/>
        <v>0</v>
      </c>
      <c r="D25" s="508">
        <f t="shared" si="3"/>
        <v>0</v>
      </c>
      <c r="E25" s="508">
        <f t="shared" si="3"/>
        <v>0</v>
      </c>
      <c r="F25" s="508">
        <f t="shared" si="3"/>
        <v>0</v>
      </c>
      <c r="G25" s="508">
        <f t="shared" si="3"/>
        <v>0</v>
      </c>
      <c r="H25" s="464">
        <f t="shared" si="1"/>
        <v>0</v>
      </c>
    </row>
    <row r="26" spans="1:13" ht="11.25" customHeight="1">
      <c r="A26" s="507" t="s">
        <v>783</v>
      </c>
      <c r="B26" s="479"/>
      <c r="C26" s="479"/>
      <c r="D26" s="479"/>
      <c r="E26" s="479"/>
      <c r="F26" s="479"/>
      <c r="G26" s="479"/>
      <c r="H26" s="464">
        <f t="shared" si="1"/>
        <v>0</v>
      </c>
    </row>
    <row r="27" spans="1:13" ht="11.25" customHeight="1">
      <c r="A27" s="507" t="s">
        <v>784</v>
      </c>
      <c r="B27" s="479"/>
      <c r="C27" s="479"/>
      <c r="D27" s="479"/>
      <c r="E27" s="479"/>
      <c r="F27" s="479"/>
      <c r="G27" s="479"/>
      <c r="H27" s="467">
        <f t="shared" si="1"/>
        <v>0</v>
      </c>
    </row>
    <row r="28" spans="1:13" ht="11.25" customHeight="1">
      <c r="A28" s="509"/>
      <c r="B28" s="510"/>
      <c r="C28" s="510"/>
      <c r="D28" s="510"/>
      <c r="E28" s="510"/>
      <c r="F28" s="511"/>
      <c r="G28" s="511"/>
      <c r="H28" s="511"/>
    </row>
    <row r="29" spans="1:13" ht="11.25" customHeight="1">
      <c r="A29" s="1028" t="s">
        <v>785</v>
      </c>
      <c r="B29" s="512">
        <f>C29-1</f>
        <v>2016</v>
      </c>
      <c r="C29" s="1029">
        <v>2017</v>
      </c>
      <c r="D29" s="1029"/>
      <c r="E29" s="1029"/>
      <c r="F29" s="1029"/>
      <c r="G29" s="1029"/>
      <c r="H29" s="485" t="s">
        <v>786</v>
      </c>
    </row>
    <row r="30" spans="1:13" ht="11.25" customHeight="1">
      <c r="A30" s="1028"/>
      <c r="B30" s="504" t="s">
        <v>617</v>
      </c>
      <c r="C30" s="502"/>
      <c r="D30" s="1030" t="s">
        <v>787</v>
      </c>
      <c r="E30" s="1030"/>
      <c r="F30" s="1030"/>
      <c r="G30" s="513"/>
      <c r="H30" s="504" t="s">
        <v>788</v>
      </c>
    </row>
    <row r="31" spans="1:13" ht="11.25" customHeight="1">
      <c r="A31" s="514" t="s">
        <v>789</v>
      </c>
      <c r="B31" s="479"/>
      <c r="C31" s="1020">
        <f>C12-E20-G20</f>
        <v>0</v>
      </c>
      <c r="D31" s="1020"/>
      <c r="E31" s="1020"/>
      <c r="F31" s="1020"/>
      <c r="G31" s="1020"/>
      <c r="H31" s="515">
        <f>B31+C31</f>
        <v>0</v>
      </c>
    </row>
    <row r="32" spans="1:13" ht="16.5" customHeight="1">
      <c r="A32" s="1031" t="s">
        <v>154</v>
      </c>
      <c r="B32" s="1031"/>
      <c r="C32" s="1031"/>
      <c r="D32" s="1031"/>
      <c r="E32" s="1031"/>
      <c r="F32" s="1031"/>
      <c r="G32" s="1031"/>
      <c r="H32" s="1031"/>
      <c r="I32" s="390"/>
      <c r="J32" s="390"/>
      <c r="K32" s="390"/>
      <c r="L32" s="390"/>
      <c r="M32" s="390"/>
    </row>
    <row r="33" spans="1:8" ht="11.25" customHeight="1">
      <c r="A33" s="1032"/>
      <c r="B33" s="1032"/>
      <c r="C33" s="1032"/>
      <c r="D33" s="1032"/>
      <c r="E33" s="1032"/>
      <c r="F33" s="1032"/>
      <c r="G33" s="1032"/>
      <c r="H33" s="1032"/>
    </row>
    <row r="34" spans="1:8" ht="11.25" customHeight="1">
      <c r="A34" s="1033"/>
      <c r="B34" s="1033"/>
      <c r="C34" s="1033"/>
      <c r="D34" s="1033"/>
      <c r="E34" s="1033"/>
      <c r="F34" s="1033"/>
      <c r="G34" s="1033"/>
      <c r="H34" s="1033"/>
    </row>
    <row r="35" spans="1:8" ht="11.25" customHeight="1">
      <c r="A35" s="1023"/>
      <c r="B35" s="1023"/>
      <c r="C35" s="1023"/>
      <c r="D35" s="1023"/>
      <c r="E35" s="1023"/>
      <c r="F35" s="1023"/>
      <c r="G35" s="1023"/>
      <c r="H35" s="1023"/>
    </row>
    <row r="36" spans="1:8" ht="11.25" customHeight="1">
      <c r="A36" s="1023"/>
      <c r="B36" s="1023"/>
      <c r="C36" s="1023"/>
      <c r="D36" s="1023"/>
      <c r="E36" s="1023"/>
      <c r="F36" s="1023"/>
      <c r="G36" s="1023"/>
      <c r="H36" s="1023"/>
    </row>
    <row r="39" spans="1:8" ht="11.25" customHeight="1">
      <c r="D39" s="468" t="s">
        <v>790</v>
      </c>
    </row>
  </sheetData>
  <sheetProtection password="F3F6" sheet="1" selectLockedCells="1"/>
  <mergeCells count="20">
    <mergeCell ref="A32:H32"/>
    <mergeCell ref="A33:H33"/>
    <mergeCell ref="A34:H34"/>
    <mergeCell ref="A35:H35"/>
    <mergeCell ref="A36:H36"/>
    <mergeCell ref="C14:G14"/>
    <mergeCell ref="A29:A30"/>
    <mergeCell ref="C29:G29"/>
    <mergeCell ref="D30:F30"/>
    <mergeCell ref="C31:G31"/>
    <mergeCell ref="A10:A11"/>
    <mergeCell ref="C10:G10"/>
    <mergeCell ref="C11:G11"/>
    <mergeCell ref="C12:G12"/>
    <mergeCell ref="C13:G13"/>
    <mergeCell ref="A3:F3"/>
    <mergeCell ref="A4:F4"/>
    <mergeCell ref="A5:F5"/>
    <mergeCell ref="A6:F6"/>
    <mergeCell ref="A7:F7"/>
  </mergeCells>
  <printOptions horizontalCentered="1" verticalCentered="1"/>
  <pageMargins left="0" right="0" top="0.59027777777777779" bottom="0.39027777777777778" header="0.51180555555555551" footer="0"/>
  <pageSetup paperSize="9" scale="80" firstPageNumber="0" orientation="landscape" horizontalDpi="300" verticalDpi="300"/>
  <headerFooter alignWithMargins="0">
    <oddFooter>&amp;C&amp;A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IV128"/>
  <sheetViews>
    <sheetView showGridLines="0" topLeftCell="A55" zoomScale="80" zoomScaleNormal="80" workbookViewId="0">
      <selection activeCell="H120" sqref="H120"/>
    </sheetView>
  </sheetViews>
  <sheetFormatPr defaultColWidth="8.81640625" defaultRowHeight="12.5"/>
  <cols>
    <col min="1" max="1" width="78.54296875" style="4" customWidth="1"/>
    <col min="2" max="2" width="17.7265625" style="4" customWidth="1"/>
    <col min="3" max="8" width="15.7265625" style="4" customWidth="1"/>
    <col min="9" max="16384" width="8.81640625" style="312"/>
  </cols>
  <sheetData>
    <row r="1" spans="1:256" ht="15">
      <c r="A1" s="516" t="s">
        <v>791</v>
      </c>
      <c r="B1" s="517"/>
      <c r="C1" s="517"/>
      <c r="D1" s="517"/>
      <c r="E1" s="517"/>
      <c r="F1" s="518"/>
      <c r="G1" s="518"/>
    </row>
    <row r="2" spans="1:256">
      <c r="A2" s="519"/>
      <c r="B2" s="519"/>
      <c r="C2" s="519"/>
      <c r="D2" s="519"/>
      <c r="E2" s="519"/>
      <c r="F2" s="518"/>
      <c r="G2" s="518"/>
    </row>
    <row r="3" spans="1:256">
      <c r="A3" s="759" t="str">
        <f>'Informações Iniciais'!A1</f>
        <v>ESTADO DO MARANHÃO - PODER EXECUTIVO</v>
      </c>
      <c r="B3" s="759"/>
      <c r="C3" s="759"/>
      <c r="D3" s="759"/>
      <c r="E3" s="759"/>
      <c r="F3" s="759"/>
      <c r="G3" s="759"/>
    </row>
    <row r="4" spans="1:256">
      <c r="A4" s="759" t="s">
        <v>0</v>
      </c>
      <c r="B4" s="759"/>
      <c r="C4" s="759"/>
      <c r="D4" s="759"/>
      <c r="E4" s="759"/>
      <c r="F4" s="759"/>
      <c r="G4" s="759"/>
    </row>
    <row r="5" spans="1:256">
      <c r="A5" s="1034" t="s">
        <v>792</v>
      </c>
      <c r="B5" s="1034"/>
      <c r="C5" s="1034"/>
      <c r="D5" s="1034"/>
      <c r="E5" s="1034"/>
      <c r="F5" s="1034"/>
      <c r="G5" s="1034"/>
    </row>
    <row r="6" spans="1:256" ht="12.75" customHeight="1">
      <c r="A6" s="759" t="s">
        <v>29</v>
      </c>
      <c r="B6" s="759"/>
      <c r="C6" s="759"/>
      <c r="D6" s="759"/>
      <c r="E6" s="759"/>
      <c r="F6" s="759"/>
      <c r="G6" s="759"/>
      <c r="II6" s="890" t="s">
        <v>1</v>
      </c>
      <c r="IJ6" s="890"/>
      <c r="IK6" s="890"/>
      <c r="IL6" s="890"/>
      <c r="IM6" s="890"/>
      <c r="IN6" s="890"/>
      <c r="IO6" s="312">
        <f>IF($A$7=IP6,1,0)</f>
        <v>0</v>
      </c>
      <c r="IP6" s="891" t="s">
        <v>549</v>
      </c>
      <c r="IQ6" s="891"/>
      <c r="IR6" s="891"/>
      <c r="IS6" s="891"/>
      <c r="IT6" s="891"/>
      <c r="IU6" s="891"/>
      <c r="IV6" s="891"/>
    </row>
    <row r="7" spans="1:256">
      <c r="A7" s="1034" t="str">
        <f>+'Informações Iniciais'!A5</f>
        <v>3º Bimestre de 2017</v>
      </c>
      <c r="B7" s="1034"/>
      <c r="C7" s="1034"/>
      <c r="D7" s="1034"/>
      <c r="E7" s="1034"/>
      <c r="F7" s="1034"/>
      <c r="G7" s="1034"/>
      <c r="II7" s="890"/>
      <c r="IJ7" s="890"/>
      <c r="IK7" s="890"/>
      <c r="IL7" s="890"/>
      <c r="IM7" s="890"/>
      <c r="IN7" s="890"/>
      <c r="IT7" s="312">
        <f t="shared" ref="IT7:IT12" si="0">IF($A$7=IV7,1,0)</f>
        <v>0</v>
      </c>
      <c r="IV7" s="313" t="s">
        <v>4</v>
      </c>
    </row>
    <row r="8" spans="1:256" ht="15">
      <c r="A8" s="1035" t="str">
        <f>IF(IT13=1,"","O período acima deve ser escolhido clicando na setinha ao lado da célula. A indicação de período diferente pode comprometer os dados da planilha!!!")</f>
        <v/>
      </c>
      <c r="B8" s="1035"/>
      <c r="C8" s="1035"/>
      <c r="D8" s="1035"/>
      <c r="E8" s="1035"/>
      <c r="F8" s="1035"/>
      <c r="G8" s="1035"/>
      <c r="II8" s="890"/>
      <c r="IJ8" s="890"/>
      <c r="IK8" s="890"/>
      <c r="IL8" s="890"/>
      <c r="IM8" s="890"/>
      <c r="IN8" s="890"/>
      <c r="IT8" s="312">
        <f t="shared" si="0"/>
        <v>0</v>
      </c>
      <c r="IV8" s="313" t="s">
        <v>3</v>
      </c>
    </row>
    <row r="9" spans="1:256">
      <c r="A9" s="1036" t="s">
        <v>793</v>
      </c>
      <c r="B9" s="1036"/>
      <c r="C9" s="1036"/>
      <c r="D9" s="1036"/>
      <c r="E9" s="1036"/>
      <c r="F9" s="1036"/>
      <c r="G9" s="520" t="s">
        <v>31</v>
      </c>
      <c r="II9" s="890"/>
      <c r="IJ9" s="890"/>
      <c r="IK9" s="890"/>
      <c r="IL9" s="890"/>
      <c r="IM9" s="890"/>
      <c r="IN9" s="890"/>
      <c r="IT9" s="312">
        <f t="shared" si="0"/>
        <v>1</v>
      </c>
      <c r="IV9" s="313" t="s">
        <v>6</v>
      </c>
    </row>
    <row r="10" spans="1:256" ht="12.75" customHeight="1">
      <c r="A10" s="521"/>
      <c r="B10" s="1037" t="s">
        <v>33</v>
      </c>
      <c r="C10" s="1037" t="s">
        <v>34</v>
      </c>
      <c r="D10" s="1038" t="s">
        <v>35</v>
      </c>
      <c r="E10" s="1038"/>
      <c r="F10" s="1038"/>
      <c r="G10" s="1038"/>
      <c r="II10" s="890"/>
      <c r="IJ10" s="890"/>
      <c r="IK10" s="890"/>
      <c r="IL10" s="890"/>
      <c r="IM10" s="890"/>
      <c r="IN10" s="890"/>
      <c r="IT10" s="312">
        <f t="shared" si="0"/>
        <v>0</v>
      </c>
      <c r="IV10" s="313" t="s">
        <v>8</v>
      </c>
    </row>
    <row r="11" spans="1:256">
      <c r="A11" s="522" t="s">
        <v>794</v>
      </c>
      <c r="B11" s="1037"/>
      <c r="C11" s="1037"/>
      <c r="D11" s="1039" t="s">
        <v>39</v>
      </c>
      <c r="E11" s="1039"/>
      <c r="F11" s="1040" t="s">
        <v>38</v>
      </c>
      <c r="G11" s="1040"/>
      <c r="II11" s="890"/>
      <c r="IJ11" s="890"/>
      <c r="IK11" s="890"/>
      <c r="IL11" s="890"/>
      <c r="IM11" s="890"/>
      <c r="IN11" s="890"/>
      <c r="IT11" s="312">
        <f t="shared" si="0"/>
        <v>0</v>
      </c>
      <c r="IV11" s="313" t="s">
        <v>10</v>
      </c>
    </row>
    <row r="12" spans="1:256">
      <c r="A12" s="524"/>
      <c r="B12" s="1037"/>
      <c r="C12" s="525" t="s">
        <v>40</v>
      </c>
      <c r="D12" s="1041" t="s">
        <v>41</v>
      </c>
      <c r="E12" s="1041"/>
      <c r="F12" s="1042" t="s">
        <v>795</v>
      </c>
      <c r="G12" s="1042"/>
      <c r="II12" s="890"/>
      <c r="IJ12" s="890"/>
      <c r="IK12" s="890"/>
      <c r="IL12" s="890"/>
      <c r="IM12" s="890"/>
      <c r="IN12" s="890"/>
      <c r="IT12" s="312">
        <f t="shared" si="0"/>
        <v>0</v>
      </c>
      <c r="IV12" s="313" t="s">
        <v>12</v>
      </c>
    </row>
    <row r="13" spans="1:256" ht="13">
      <c r="A13" s="526" t="s">
        <v>796</v>
      </c>
      <c r="B13" s="527">
        <f>SUM(B14:B21)</f>
        <v>739000</v>
      </c>
      <c r="C13" s="527">
        <f>SUM(C14:C21)</f>
        <v>739000</v>
      </c>
      <c r="D13" s="1043">
        <f>SUM(D14:D21)</f>
        <v>357218.41</v>
      </c>
      <c r="E13" s="1043"/>
      <c r="F13" s="1044">
        <f t="shared" ref="F13:F31" si="1">IF(C13="",0,IF(C13=0,0,D13/C13))</f>
        <v>0.48338079837618397</v>
      </c>
      <c r="G13" s="1044"/>
      <c r="IT13" s="312">
        <f>SUM(IT7:IT12)+IO6</f>
        <v>1</v>
      </c>
    </row>
    <row r="14" spans="1:256" ht="13">
      <c r="A14" s="528" t="s">
        <v>797</v>
      </c>
      <c r="B14" s="529">
        <v>5000</v>
      </c>
      <c r="C14" s="530">
        <v>5000</v>
      </c>
      <c r="D14" s="1045">
        <v>5914.7</v>
      </c>
      <c r="E14" s="1045"/>
      <c r="F14" s="1044">
        <f t="shared" si="1"/>
        <v>1.1829399999999999</v>
      </c>
      <c r="G14" s="1044"/>
      <c r="IU14" s="326" t="s">
        <v>555</v>
      </c>
      <c r="IV14" s="312">
        <f>+'Informações Iniciais'!C23</f>
        <v>0</v>
      </c>
    </row>
    <row r="15" spans="1:256" ht="13">
      <c r="A15" s="528" t="s">
        <v>798</v>
      </c>
      <c r="B15" s="529">
        <v>30000</v>
      </c>
      <c r="C15" s="530">
        <v>30000</v>
      </c>
      <c r="D15" s="1045">
        <v>33551.910000000003</v>
      </c>
      <c r="E15" s="1045"/>
      <c r="F15" s="1044">
        <f t="shared" si="1"/>
        <v>1.1183970000000001</v>
      </c>
      <c r="G15" s="1044"/>
    </row>
    <row r="16" spans="1:256" ht="13">
      <c r="A16" s="528" t="s">
        <v>799</v>
      </c>
      <c r="B16" s="529">
        <v>440000</v>
      </c>
      <c r="C16" s="530">
        <v>440000</v>
      </c>
      <c r="D16" s="1045">
        <v>189892.74</v>
      </c>
      <c r="E16" s="1045"/>
      <c r="F16" s="1044">
        <f t="shared" si="1"/>
        <v>0.43157440909090905</v>
      </c>
      <c r="G16" s="1044"/>
    </row>
    <row r="17" spans="1:7" ht="13">
      <c r="A17" s="528" t="s">
        <v>800</v>
      </c>
      <c r="B17" s="529">
        <v>252000</v>
      </c>
      <c r="C17" s="530">
        <v>252000</v>
      </c>
      <c r="D17" s="1045">
        <v>127859.06</v>
      </c>
      <c r="E17" s="1045"/>
      <c r="F17" s="1044">
        <f t="shared" si="1"/>
        <v>0.50737722222222226</v>
      </c>
      <c r="G17" s="1044"/>
    </row>
    <row r="18" spans="1:7" ht="13">
      <c r="A18" s="528" t="s">
        <v>801</v>
      </c>
      <c r="B18" s="529"/>
      <c r="C18" s="530"/>
      <c r="D18" s="1045"/>
      <c r="E18" s="1045"/>
      <c r="F18" s="1044">
        <f t="shared" si="1"/>
        <v>0</v>
      </c>
      <c r="G18" s="1044"/>
    </row>
    <row r="19" spans="1:7" ht="13">
      <c r="A19" s="528" t="s">
        <v>802</v>
      </c>
      <c r="B19" s="529">
        <v>2000</v>
      </c>
      <c r="C19" s="530">
        <v>2000</v>
      </c>
      <c r="D19" s="1045"/>
      <c r="E19" s="1045"/>
      <c r="F19" s="1044">
        <f t="shared" si="1"/>
        <v>0</v>
      </c>
      <c r="G19" s="1044"/>
    </row>
    <row r="20" spans="1:7" ht="13">
      <c r="A20" s="528" t="s">
        <v>803</v>
      </c>
      <c r="B20" s="529">
        <v>10000</v>
      </c>
      <c r="C20" s="530">
        <v>10000</v>
      </c>
      <c r="D20" s="1045"/>
      <c r="E20" s="1045"/>
      <c r="F20" s="1044">
        <f t="shared" si="1"/>
        <v>0</v>
      </c>
      <c r="G20" s="1044"/>
    </row>
    <row r="21" spans="1:7" ht="13">
      <c r="A21" s="528" t="s">
        <v>804</v>
      </c>
      <c r="B21" s="529"/>
      <c r="C21" s="530"/>
      <c r="D21" s="1045"/>
      <c r="E21" s="1045"/>
      <c r="F21" s="1044">
        <f t="shared" si="1"/>
        <v>0</v>
      </c>
      <c r="G21" s="1044"/>
    </row>
    <row r="22" spans="1:7" ht="13">
      <c r="A22" s="528" t="s">
        <v>805</v>
      </c>
      <c r="B22" s="527">
        <f>SUM(B23:B28)</f>
        <v>9089000</v>
      </c>
      <c r="C22" s="527">
        <f>SUM(C23:C28)</f>
        <v>9089000</v>
      </c>
      <c r="D22" s="1046">
        <f>SUM(D23:D28)</f>
        <v>4322250.8000000007</v>
      </c>
      <c r="E22" s="1046"/>
      <c r="F22" s="1044">
        <f t="shared" si="1"/>
        <v>0.47554745296512274</v>
      </c>
      <c r="G22" s="1044"/>
    </row>
    <row r="23" spans="1:7" ht="13">
      <c r="A23" s="528" t="s">
        <v>806</v>
      </c>
      <c r="B23" s="533">
        <v>7425000</v>
      </c>
      <c r="C23" s="530">
        <v>7425000</v>
      </c>
      <c r="D23" s="1045">
        <v>3502253</v>
      </c>
      <c r="E23" s="1045"/>
      <c r="F23" s="1044">
        <f t="shared" si="1"/>
        <v>0.47168390572390573</v>
      </c>
      <c r="G23" s="1044"/>
    </row>
    <row r="24" spans="1:7" ht="13">
      <c r="A24" s="528" t="s">
        <v>807</v>
      </c>
      <c r="B24" s="533">
        <v>7000</v>
      </c>
      <c r="C24" s="530">
        <v>7000</v>
      </c>
      <c r="D24" s="1045">
        <v>240.81</v>
      </c>
      <c r="E24" s="1045"/>
      <c r="F24" s="1044">
        <f t="shared" si="1"/>
        <v>3.4401428571428569E-2</v>
      </c>
      <c r="G24" s="1044"/>
    </row>
    <row r="25" spans="1:7" ht="13">
      <c r="A25" s="528" t="s">
        <v>808</v>
      </c>
      <c r="B25" s="533">
        <v>130000</v>
      </c>
      <c r="C25" s="530">
        <v>130000</v>
      </c>
      <c r="D25" s="1045">
        <v>78619.33</v>
      </c>
      <c r="E25" s="1045"/>
      <c r="F25" s="1044">
        <f t="shared" si="1"/>
        <v>0.60476407692307699</v>
      </c>
      <c r="G25" s="1044"/>
    </row>
    <row r="26" spans="1:7" ht="13">
      <c r="A26" s="528" t="s">
        <v>809</v>
      </c>
      <c r="B26" s="533">
        <v>1500000</v>
      </c>
      <c r="C26" s="530">
        <v>1500000</v>
      </c>
      <c r="D26" s="1045">
        <v>730685.17</v>
      </c>
      <c r="E26" s="1045"/>
      <c r="F26" s="1044">
        <f t="shared" si="1"/>
        <v>0.48712344666666668</v>
      </c>
      <c r="G26" s="1044"/>
    </row>
    <row r="27" spans="1:7" ht="13">
      <c r="A27" s="528" t="s">
        <v>810</v>
      </c>
      <c r="B27" s="533">
        <v>15000</v>
      </c>
      <c r="C27" s="530">
        <v>15000</v>
      </c>
      <c r="D27" s="1045">
        <v>6048.07</v>
      </c>
      <c r="E27" s="1045"/>
      <c r="F27" s="1044">
        <f t="shared" si="1"/>
        <v>0.40320466666666666</v>
      </c>
      <c r="G27" s="1044"/>
    </row>
    <row r="28" spans="1:7" ht="13">
      <c r="A28" s="528" t="s">
        <v>811</v>
      </c>
      <c r="B28" s="527">
        <f>SUM(B29:B30)</f>
        <v>12000</v>
      </c>
      <c r="C28" s="527">
        <f>SUM(C29:C30)</f>
        <v>12000</v>
      </c>
      <c r="D28" s="1046">
        <f>SUM(D29:D30)</f>
        <v>4404.42</v>
      </c>
      <c r="E28" s="1046"/>
      <c r="F28" s="1044">
        <f t="shared" si="1"/>
        <v>0.367035</v>
      </c>
      <c r="G28" s="1044"/>
    </row>
    <row r="29" spans="1:7" ht="13">
      <c r="A29" s="528" t="s">
        <v>812</v>
      </c>
      <c r="B29" s="533">
        <v>12000</v>
      </c>
      <c r="C29" s="530">
        <v>12000</v>
      </c>
      <c r="D29" s="1045">
        <v>4404.42</v>
      </c>
      <c r="E29" s="1045"/>
      <c r="F29" s="1044">
        <f t="shared" si="1"/>
        <v>0.367035</v>
      </c>
      <c r="G29" s="1044"/>
    </row>
    <row r="30" spans="1:7" ht="13">
      <c r="A30" s="528" t="s">
        <v>813</v>
      </c>
      <c r="B30" s="533"/>
      <c r="C30" s="530"/>
      <c r="D30" s="1045"/>
      <c r="E30" s="1045"/>
      <c r="F30" s="1044">
        <f t="shared" si="1"/>
        <v>0</v>
      </c>
      <c r="G30" s="1044"/>
    </row>
    <row r="31" spans="1:7" ht="13">
      <c r="A31" s="534" t="s">
        <v>814</v>
      </c>
      <c r="B31" s="535">
        <f>B13+B22</f>
        <v>9828000</v>
      </c>
      <c r="C31" s="535">
        <f>C13+C22</f>
        <v>9828000</v>
      </c>
      <c r="D31" s="1047">
        <f>D13+D22</f>
        <v>4679469.2100000009</v>
      </c>
      <c r="E31" s="1047"/>
      <c r="F31" s="1048">
        <f t="shared" si="1"/>
        <v>0.47613646825396833</v>
      </c>
      <c r="G31" s="1048"/>
    </row>
    <row r="32" spans="1:7">
      <c r="A32" s="536"/>
      <c r="B32" s="537"/>
      <c r="C32" s="536"/>
      <c r="D32" s="536"/>
      <c r="E32" s="536"/>
      <c r="F32" s="536"/>
      <c r="G32" s="536"/>
    </row>
    <row r="33" spans="1:8" ht="12.75" customHeight="1">
      <c r="A33" s="1049" t="s">
        <v>815</v>
      </c>
      <c r="B33" s="1037" t="s">
        <v>33</v>
      </c>
      <c r="C33" s="1037" t="s">
        <v>34</v>
      </c>
      <c r="D33" s="1038" t="s">
        <v>35</v>
      </c>
      <c r="E33" s="1038"/>
      <c r="F33" s="1038"/>
      <c r="G33" s="1038"/>
    </row>
    <row r="34" spans="1:8">
      <c r="A34" s="1049"/>
      <c r="B34" s="1037"/>
      <c r="C34" s="1037"/>
      <c r="D34" s="1039" t="s">
        <v>39</v>
      </c>
      <c r="E34" s="1039"/>
      <c r="F34" s="1040" t="s">
        <v>38</v>
      </c>
      <c r="G34" s="1040"/>
    </row>
    <row r="35" spans="1:8">
      <c r="A35" s="1049"/>
      <c r="B35" s="1037"/>
      <c r="C35" s="525" t="s">
        <v>43</v>
      </c>
      <c r="D35" s="1041" t="s">
        <v>125</v>
      </c>
      <c r="E35" s="1041"/>
      <c r="F35" s="1042" t="s">
        <v>816</v>
      </c>
      <c r="G35" s="1042"/>
    </row>
    <row r="36" spans="1:8" ht="13">
      <c r="A36" s="538" t="s">
        <v>817</v>
      </c>
      <c r="B36" s="539">
        <v>1483100</v>
      </c>
      <c r="C36" s="539">
        <v>1483100</v>
      </c>
      <c r="D36" s="1043">
        <v>24977.24</v>
      </c>
      <c r="E36" s="1043"/>
      <c r="F36" s="1044">
        <f t="shared" ref="F36:F44" si="2">IF(C36="",0,IF(C36=0,0,D36/C36))</f>
        <v>1.684123794754231E-2</v>
      </c>
      <c r="G36" s="1044"/>
    </row>
    <row r="37" spans="1:8" ht="13">
      <c r="A37" s="538" t="s">
        <v>818</v>
      </c>
      <c r="B37" s="540">
        <v>572000</v>
      </c>
      <c r="C37" s="530">
        <v>572000</v>
      </c>
      <c r="D37" s="1045"/>
      <c r="E37" s="1045"/>
      <c r="F37" s="1044">
        <f t="shared" si="2"/>
        <v>0</v>
      </c>
      <c r="G37" s="1044"/>
    </row>
    <row r="38" spans="1:8" ht="13">
      <c r="A38" s="538" t="s">
        <v>819</v>
      </c>
      <c r="B38" s="540">
        <v>453000</v>
      </c>
      <c r="C38" s="530">
        <v>453000</v>
      </c>
      <c r="D38" s="1045">
        <v>18410.91</v>
      </c>
      <c r="E38" s="1045"/>
      <c r="F38" s="1044">
        <f t="shared" si="2"/>
        <v>4.0642185430463579E-2</v>
      </c>
      <c r="G38" s="1044"/>
    </row>
    <row r="39" spans="1:8" ht="13">
      <c r="A39" s="538" t="s">
        <v>820</v>
      </c>
      <c r="B39" s="540">
        <v>455000</v>
      </c>
      <c r="C39" s="530">
        <v>455000</v>
      </c>
      <c r="D39" s="1045">
        <v>4590.75</v>
      </c>
      <c r="E39" s="1045"/>
      <c r="F39" s="1044">
        <f t="shared" si="2"/>
        <v>1.0089560439560439E-2</v>
      </c>
      <c r="G39" s="1044"/>
    </row>
    <row r="40" spans="1:8" ht="13">
      <c r="A40" s="538" t="s">
        <v>821</v>
      </c>
      <c r="B40" s="540">
        <v>3100</v>
      </c>
      <c r="C40" s="530">
        <v>3100</v>
      </c>
      <c r="D40" s="1045">
        <v>1975.58</v>
      </c>
      <c r="E40" s="1045"/>
      <c r="F40" s="1044">
        <f t="shared" si="2"/>
        <v>0.63728387096774186</v>
      </c>
      <c r="G40" s="1044"/>
    </row>
    <row r="41" spans="1:8" ht="13">
      <c r="A41" s="538" t="s">
        <v>822</v>
      </c>
      <c r="B41" s="540"/>
      <c r="C41" s="530"/>
      <c r="D41" s="1045"/>
      <c r="E41" s="1045"/>
      <c r="F41" s="1044">
        <f t="shared" si="2"/>
        <v>0</v>
      </c>
      <c r="G41" s="1044"/>
    </row>
    <row r="42" spans="1:8" ht="13">
      <c r="A42" s="541" t="s">
        <v>823</v>
      </c>
      <c r="B42" s="540"/>
      <c r="C42" s="530"/>
      <c r="D42" s="1045"/>
      <c r="E42" s="1045"/>
      <c r="F42" s="1044">
        <f t="shared" si="2"/>
        <v>0</v>
      </c>
      <c r="G42" s="1044"/>
    </row>
    <row r="43" spans="1:8" ht="13">
      <c r="A43" s="542" t="s">
        <v>824</v>
      </c>
      <c r="B43" s="543"/>
      <c r="C43" s="544"/>
      <c r="D43" s="1045"/>
      <c r="E43" s="1045"/>
      <c r="F43" s="1044">
        <f t="shared" si="2"/>
        <v>0</v>
      </c>
      <c r="G43" s="1044"/>
    </row>
    <row r="44" spans="1:8" ht="13">
      <c r="A44" s="545" t="s">
        <v>825</v>
      </c>
      <c r="B44" s="546">
        <f>B36+B41+B42+B43</f>
        <v>1483100</v>
      </c>
      <c r="C44" s="546">
        <f>C36+C41+C42+C43</f>
        <v>1483100</v>
      </c>
      <c r="D44" s="1050">
        <f>D36+D41+D42+D43</f>
        <v>24977.24</v>
      </c>
      <c r="E44" s="1050"/>
      <c r="F44" s="1048">
        <f t="shared" si="2"/>
        <v>1.684123794754231E-2</v>
      </c>
      <c r="G44" s="1048"/>
    </row>
    <row r="45" spans="1:8">
      <c r="A45" s="537"/>
      <c r="B45" s="537"/>
      <c r="C45" s="537"/>
      <c r="D45" s="537"/>
      <c r="E45" s="537"/>
      <c r="F45" s="547"/>
      <c r="G45" s="547"/>
      <c r="H45" s="548"/>
    </row>
    <row r="46" spans="1:8" ht="16.149999999999999" customHeight="1">
      <c r="A46" s="1051" t="s">
        <v>826</v>
      </c>
      <c r="B46" s="1037" t="s">
        <v>118</v>
      </c>
      <c r="C46" s="1037" t="s">
        <v>119</v>
      </c>
      <c r="D46" s="1052" t="s">
        <v>120</v>
      </c>
      <c r="E46" s="1052"/>
      <c r="F46" s="1052" t="s">
        <v>121</v>
      </c>
      <c r="G46" s="1052"/>
      <c r="H46" s="1053" t="s">
        <v>827</v>
      </c>
    </row>
    <row r="47" spans="1:8" ht="16.149999999999999" customHeight="1">
      <c r="A47" s="1051"/>
      <c r="B47" s="1037"/>
      <c r="C47" s="1037"/>
      <c r="D47" s="549" t="s">
        <v>39</v>
      </c>
      <c r="E47" s="550" t="s">
        <v>38</v>
      </c>
      <c r="F47" s="549" t="s">
        <v>39</v>
      </c>
      <c r="G47" s="550" t="s">
        <v>38</v>
      </c>
      <c r="H47" s="1053"/>
    </row>
    <row r="48" spans="1:8" ht="16.149999999999999" customHeight="1">
      <c r="A48" s="551" t="s">
        <v>828</v>
      </c>
      <c r="B48" s="1037"/>
      <c r="C48" s="552" t="s">
        <v>126</v>
      </c>
      <c r="D48" s="553" t="s">
        <v>127</v>
      </c>
      <c r="E48" s="554" t="s">
        <v>829</v>
      </c>
      <c r="F48" s="553" t="s">
        <v>615</v>
      </c>
      <c r="G48" s="554" t="s">
        <v>830</v>
      </c>
      <c r="H48" s="1053"/>
    </row>
    <row r="49" spans="1:256" ht="13">
      <c r="A49" s="555" t="s">
        <v>831</v>
      </c>
      <c r="B49" s="556">
        <f>SUM(B50:B52)</f>
        <v>2626956</v>
      </c>
      <c r="C49" s="556">
        <f>SUM(C50:C52)</f>
        <v>3090915.52</v>
      </c>
      <c r="D49" s="556">
        <f>SUM(D50:D52)</f>
        <v>1397131.11</v>
      </c>
      <c r="E49" s="380">
        <f t="shared" ref="E49:E57" si="3">IF($C49="",0,IF($C49=0,0,D49/$C49))</f>
        <v>0.45201206599137334</v>
      </c>
      <c r="F49" s="557">
        <f>SUM(F50:F52)</f>
        <v>1219949.3700000001</v>
      </c>
      <c r="G49" s="353">
        <f t="shared" ref="G49:G57" si="4">IF($C49="",0,IF($C49=0,0,F49/$C49))</f>
        <v>0.39468868110636685</v>
      </c>
      <c r="H49" s="539">
        <f>SUM(H50:H52)</f>
        <v>177181.74</v>
      </c>
    </row>
    <row r="50" spans="1:256" ht="13">
      <c r="A50" s="536" t="s">
        <v>510</v>
      </c>
      <c r="B50" s="533">
        <v>1704000</v>
      </c>
      <c r="C50" s="533">
        <v>1933472.55</v>
      </c>
      <c r="D50" s="533">
        <v>956650.91</v>
      </c>
      <c r="E50" s="46">
        <f t="shared" si="3"/>
        <v>0.49478380750737838</v>
      </c>
      <c r="F50" s="558">
        <v>956650.91</v>
      </c>
      <c r="G50" s="353">
        <f t="shared" si="4"/>
        <v>0.49478380750737838</v>
      </c>
      <c r="H50" s="530"/>
    </row>
    <row r="51" spans="1:256" ht="13">
      <c r="A51" s="536" t="s">
        <v>832</v>
      </c>
      <c r="B51" s="533"/>
      <c r="C51" s="533"/>
      <c r="D51" s="533"/>
      <c r="E51" s="46">
        <f t="shared" si="3"/>
        <v>0</v>
      </c>
      <c r="F51" s="559"/>
      <c r="G51" s="353">
        <f t="shared" si="4"/>
        <v>0</v>
      </c>
      <c r="H51" s="530"/>
    </row>
    <row r="52" spans="1:256" ht="13">
      <c r="A52" s="536" t="s">
        <v>512</v>
      </c>
      <c r="B52" s="533">
        <v>922956</v>
      </c>
      <c r="C52" s="533">
        <v>1157442.97</v>
      </c>
      <c r="D52" s="533">
        <v>440480.2</v>
      </c>
      <c r="E52" s="46">
        <f t="shared" si="3"/>
        <v>0.38056319958468454</v>
      </c>
      <c r="F52" s="559">
        <v>263298.46000000002</v>
      </c>
      <c r="G52" s="353">
        <f t="shared" si="4"/>
        <v>0.22748287978283718</v>
      </c>
      <c r="H52" s="530">
        <v>177181.74</v>
      </c>
    </row>
    <row r="53" spans="1:256" ht="13">
      <c r="A53" s="536" t="s">
        <v>738</v>
      </c>
      <c r="B53" s="527">
        <f>SUM(B54:B56)</f>
        <v>561302</v>
      </c>
      <c r="C53" s="527">
        <f>SUM(C54:C56)</f>
        <v>457342.48</v>
      </c>
      <c r="D53" s="527">
        <f>SUM(D54:D56)</f>
        <v>0</v>
      </c>
      <c r="E53" s="46">
        <f t="shared" si="3"/>
        <v>0</v>
      </c>
      <c r="F53" s="560">
        <f>SUM(F54:F56)</f>
        <v>0</v>
      </c>
      <c r="G53" s="353">
        <f t="shared" si="4"/>
        <v>0</v>
      </c>
      <c r="H53" s="561">
        <f>SUM(H54:H56)</f>
        <v>0</v>
      </c>
    </row>
    <row r="54" spans="1:256" ht="13">
      <c r="A54" s="519" t="s">
        <v>833</v>
      </c>
      <c r="B54" s="533">
        <v>561302</v>
      </c>
      <c r="C54" s="562">
        <v>457342.48</v>
      </c>
      <c r="D54" s="531"/>
      <c r="E54" s="46">
        <f t="shared" si="3"/>
        <v>0</v>
      </c>
      <c r="F54" s="563"/>
      <c r="G54" s="353">
        <f t="shared" si="4"/>
        <v>0</v>
      </c>
      <c r="H54" s="564"/>
    </row>
    <row r="55" spans="1:256" ht="13">
      <c r="A55" s="519" t="s">
        <v>516</v>
      </c>
      <c r="B55" s="533"/>
      <c r="C55" s="562"/>
      <c r="D55" s="531"/>
      <c r="E55" s="46">
        <f t="shared" si="3"/>
        <v>0</v>
      </c>
      <c r="F55" s="563"/>
      <c r="G55" s="353">
        <f t="shared" si="4"/>
        <v>0</v>
      </c>
      <c r="H55" s="564"/>
    </row>
    <row r="56" spans="1:256" ht="13">
      <c r="A56" s="519" t="s">
        <v>834</v>
      </c>
      <c r="B56" s="533"/>
      <c r="C56" s="562"/>
      <c r="D56" s="531"/>
      <c r="E56" s="120">
        <f t="shared" si="3"/>
        <v>0</v>
      </c>
      <c r="F56" s="563"/>
      <c r="G56" s="353">
        <f t="shared" si="4"/>
        <v>0</v>
      </c>
      <c r="H56" s="565"/>
    </row>
    <row r="57" spans="1:256" ht="13">
      <c r="A57" s="566" t="s">
        <v>835</v>
      </c>
      <c r="B57" s="567">
        <f>B49+B53</f>
        <v>3188258</v>
      </c>
      <c r="C57" s="567">
        <f>C49+C53</f>
        <v>3548258</v>
      </c>
      <c r="D57" s="567">
        <f>D49+D53</f>
        <v>1397131.11</v>
      </c>
      <c r="E57" s="386">
        <f t="shared" si="3"/>
        <v>0.39375127456909842</v>
      </c>
      <c r="F57" s="567">
        <f>F49+F53</f>
        <v>1219949.3700000001</v>
      </c>
      <c r="G57" s="386">
        <f t="shared" si="4"/>
        <v>0.34381642203019064</v>
      </c>
      <c r="H57" s="568">
        <f>H49+H53</f>
        <v>177181.74</v>
      </c>
      <c r="IR57" s="569"/>
      <c r="IS57" s="569"/>
      <c r="IT57" s="569"/>
      <c r="IU57" s="326" t="s">
        <v>836</v>
      </c>
      <c r="IV57" s="312">
        <f>IF($A$7=$IV$12,IF(D57&lt;&gt;(F57+H57),0,1),1)</f>
        <v>1</v>
      </c>
    </row>
    <row r="58" spans="1:256" ht="15">
      <c r="A58" s="1054" t="str">
        <f>IF(IV57=0,"O total das DESPESAS EMPENHADAS deve ser igual ao somatório das DESPESAS LIQUIDADAS e Inscritas em Restos a Pagar não Processados. Verifique os valores acima!!!","")</f>
        <v/>
      </c>
      <c r="B58" s="1054"/>
      <c r="C58" s="1054"/>
      <c r="D58" s="1054"/>
      <c r="E58" s="1054"/>
      <c r="F58" s="1054"/>
      <c r="G58" s="1054"/>
      <c r="H58" s="1054"/>
      <c r="IT58" s="570"/>
    </row>
    <row r="59" spans="1:256" ht="15.65" customHeight="1">
      <c r="A59" s="1055" t="s">
        <v>837</v>
      </c>
      <c r="B59" s="1037" t="s">
        <v>118</v>
      </c>
      <c r="C59" s="1037" t="s">
        <v>119</v>
      </c>
      <c r="D59" s="1052" t="s">
        <v>120</v>
      </c>
      <c r="E59" s="1052"/>
      <c r="F59" s="1052" t="s">
        <v>121</v>
      </c>
      <c r="G59" s="1052"/>
      <c r="H59" s="1053" t="s">
        <v>827</v>
      </c>
    </row>
    <row r="60" spans="1:256" ht="15.65" customHeight="1">
      <c r="A60" s="1055"/>
      <c r="B60" s="1037"/>
      <c r="C60" s="1037"/>
      <c r="D60" s="549" t="s">
        <v>39</v>
      </c>
      <c r="E60" s="550" t="s">
        <v>38</v>
      </c>
      <c r="F60" s="549" t="s">
        <v>39</v>
      </c>
      <c r="G60" s="550" t="s">
        <v>38</v>
      </c>
      <c r="H60" s="1053"/>
    </row>
    <row r="61" spans="1:256" ht="15.65" customHeight="1">
      <c r="A61" s="1055"/>
      <c r="B61" s="1037"/>
      <c r="C61" s="1037"/>
      <c r="D61" s="553" t="s">
        <v>129</v>
      </c>
      <c r="E61" s="571" t="s">
        <v>838</v>
      </c>
      <c r="F61" s="553" t="s">
        <v>617</v>
      </c>
      <c r="G61" s="571" t="s">
        <v>839</v>
      </c>
      <c r="H61" s="1053"/>
    </row>
    <row r="62" spans="1:256" ht="13">
      <c r="A62" s="572" t="s">
        <v>840</v>
      </c>
      <c r="B62" s="573"/>
      <c r="C62" s="574"/>
      <c r="D62" s="562"/>
      <c r="E62" s="380">
        <f t="shared" ref="E62:E72" si="5">IF($D$57="",0,IF($D$57=0,0,D62/$D$57))</f>
        <v>0</v>
      </c>
      <c r="F62" s="563"/>
      <c r="G62" s="380">
        <f t="shared" ref="G62:G72" si="6">IF($F$57="",0,IF($F$57=0,0,F62/$F$57))</f>
        <v>0</v>
      </c>
      <c r="H62" s="564"/>
    </row>
    <row r="63" spans="1:256" ht="13">
      <c r="A63" s="575" t="s">
        <v>841</v>
      </c>
      <c r="B63" s="576"/>
      <c r="C63" s="577"/>
      <c r="D63" s="562"/>
      <c r="E63" s="46">
        <f t="shared" si="5"/>
        <v>0</v>
      </c>
      <c r="F63" s="578"/>
      <c r="G63" s="46">
        <f t="shared" si="6"/>
        <v>0</v>
      </c>
      <c r="H63" s="564"/>
    </row>
    <row r="64" spans="1:256" ht="13">
      <c r="A64" s="575" t="s">
        <v>842</v>
      </c>
      <c r="B64" s="579">
        <f>SUM(B65:B67)</f>
        <v>0</v>
      </c>
      <c r="C64" s="579">
        <f>SUM(C65:C67)</f>
        <v>0</v>
      </c>
      <c r="D64" s="579">
        <f>SUM(D65:D67)</f>
        <v>0</v>
      </c>
      <c r="E64" s="46">
        <f t="shared" si="5"/>
        <v>0</v>
      </c>
      <c r="F64" s="579">
        <f>SUM(F65:F67)</f>
        <v>0</v>
      </c>
      <c r="G64" s="46">
        <f t="shared" si="6"/>
        <v>0</v>
      </c>
      <c r="H64" s="580">
        <f>SUM(H65:H67)</f>
        <v>0</v>
      </c>
    </row>
    <row r="65" spans="1:256" ht="13">
      <c r="A65" s="581" t="s">
        <v>843</v>
      </c>
      <c r="B65" s="582"/>
      <c r="C65" s="582"/>
      <c r="D65" s="582"/>
      <c r="E65" s="46">
        <f t="shared" si="5"/>
        <v>0</v>
      </c>
      <c r="F65" s="578"/>
      <c r="G65" s="46">
        <f t="shared" si="6"/>
        <v>0</v>
      </c>
      <c r="H65" s="564"/>
    </row>
    <row r="66" spans="1:256" ht="13">
      <c r="A66" s="581" t="s">
        <v>844</v>
      </c>
      <c r="B66" s="530"/>
      <c r="C66" s="530"/>
      <c r="D66" s="562"/>
      <c r="E66" s="46">
        <f t="shared" si="5"/>
        <v>0</v>
      </c>
      <c r="F66" s="578"/>
      <c r="G66" s="46">
        <f t="shared" si="6"/>
        <v>0</v>
      </c>
      <c r="H66" s="564"/>
    </row>
    <row r="67" spans="1:256" ht="13">
      <c r="A67" s="583" t="s">
        <v>845</v>
      </c>
      <c r="B67" s="530"/>
      <c r="C67" s="530"/>
      <c r="D67" s="530"/>
      <c r="E67" s="46">
        <f t="shared" si="5"/>
        <v>0</v>
      </c>
      <c r="F67" s="584"/>
      <c r="G67" s="46">
        <f t="shared" si="6"/>
        <v>0</v>
      </c>
      <c r="H67" s="564"/>
    </row>
    <row r="68" spans="1:256" ht="13">
      <c r="A68" s="585" t="s">
        <v>846</v>
      </c>
      <c r="B68" s="530"/>
      <c r="C68" s="530"/>
      <c r="D68" s="530"/>
      <c r="E68" s="46">
        <f t="shared" si="5"/>
        <v>0</v>
      </c>
      <c r="F68" s="584"/>
      <c r="G68" s="46">
        <f t="shared" si="6"/>
        <v>0</v>
      </c>
      <c r="H68" s="564"/>
    </row>
    <row r="69" spans="1:256" ht="13">
      <c r="A69" s="586" t="s">
        <v>847</v>
      </c>
      <c r="B69" s="587"/>
      <c r="C69" s="587"/>
      <c r="D69" s="530"/>
      <c r="E69" s="46">
        <f t="shared" si="5"/>
        <v>0</v>
      </c>
      <c r="F69" s="588"/>
      <c r="G69" s="46">
        <f t="shared" si="6"/>
        <v>0</v>
      </c>
      <c r="H69" s="564"/>
    </row>
    <row r="70" spans="1:256" ht="13">
      <c r="A70" s="589" t="s">
        <v>848</v>
      </c>
      <c r="B70" s="530"/>
      <c r="C70" s="530"/>
      <c r="D70" s="530"/>
      <c r="E70" s="46">
        <f t="shared" si="5"/>
        <v>0</v>
      </c>
      <c r="F70" s="584"/>
      <c r="G70" s="46">
        <f t="shared" si="6"/>
        <v>0</v>
      </c>
      <c r="H70" s="564"/>
    </row>
    <row r="71" spans="1:256" ht="24" customHeight="1">
      <c r="A71" s="590" t="s">
        <v>849</v>
      </c>
      <c r="B71" s="530"/>
      <c r="C71" s="530"/>
      <c r="D71" s="530"/>
      <c r="E71" s="120">
        <f t="shared" si="5"/>
        <v>0</v>
      </c>
      <c r="F71" s="584"/>
      <c r="G71" s="120">
        <f t="shared" si="6"/>
        <v>0</v>
      </c>
      <c r="H71" s="565"/>
    </row>
    <row r="72" spans="1:256" ht="13">
      <c r="A72" s="591" t="s">
        <v>850</v>
      </c>
      <c r="B72" s="568">
        <f>SUM(B62:B64,B68:B71)</f>
        <v>0</v>
      </c>
      <c r="C72" s="568">
        <f>SUM(C62:C64,C68:C71)</f>
        <v>0</v>
      </c>
      <c r="D72" s="568">
        <f>SUM(D62:D64,D68:D71)</f>
        <v>0</v>
      </c>
      <c r="E72" s="386">
        <f t="shared" si="5"/>
        <v>0</v>
      </c>
      <c r="F72" s="568">
        <f>SUM(F62:F64,F68:F71)</f>
        <v>0</v>
      </c>
      <c r="G72" s="386">
        <f t="shared" si="6"/>
        <v>0</v>
      </c>
      <c r="H72" s="568">
        <f>SUM(H62:H64,H68:H71)</f>
        <v>0</v>
      </c>
      <c r="IR72" s="569"/>
      <c r="IS72" s="569"/>
      <c r="IT72" s="569"/>
      <c r="IU72" s="326" t="s">
        <v>836</v>
      </c>
      <c r="IV72" s="312">
        <f>IF($A$7=$IV$12,IF(D72&lt;&gt;(F72+H72),0,1),1)</f>
        <v>1</v>
      </c>
    </row>
    <row r="73" spans="1:256" ht="15">
      <c r="A73" s="1054" t="str">
        <f>IF(IV72=0,"O total das DESPESAS EMPENHADAS deve ser igual ao somatório das DESPESAS LIQUIDADAS e Inscritas em Restos a Pagar não Processados. Verifique os valores acima!!!","")</f>
        <v/>
      </c>
      <c r="B73" s="1054"/>
      <c r="C73" s="1054"/>
      <c r="D73" s="1054"/>
      <c r="E73" s="1054"/>
      <c r="F73" s="1054"/>
      <c r="G73" s="1054"/>
      <c r="H73" s="1054"/>
      <c r="IT73" s="570"/>
    </row>
    <row r="74" spans="1:256">
      <c r="A74" s="592" t="s">
        <v>851</v>
      </c>
      <c r="B74" s="593">
        <f>B57-B72</f>
        <v>3188258</v>
      </c>
      <c r="C74" s="593">
        <f>C57-C72</f>
        <v>3548258</v>
      </c>
      <c r="D74" s="593">
        <f>D57-D72</f>
        <v>1397131.11</v>
      </c>
      <c r="E74" s="594"/>
      <c r="F74" s="593">
        <f>F57-F72</f>
        <v>1219949.3700000001</v>
      </c>
      <c r="G74" s="594"/>
      <c r="H74" s="593">
        <f>H57-H72</f>
        <v>177181.74</v>
      </c>
    </row>
    <row r="75" spans="1:256" ht="15" customHeight="1">
      <c r="A75" s="595"/>
      <c r="B75" s="555"/>
      <c r="C75" s="596"/>
      <c r="D75" s="536"/>
      <c r="E75" s="536"/>
      <c r="F75" s="518"/>
      <c r="G75" s="597"/>
      <c r="H75" s="598"/>
    </row>
    <row r="76" spans="1:256" ht="24.75" customHeight="1">
      <c r="A76" s="1056" t="s">
        <v>852</v>
      </c>
      <c r="B76" s="1056"/>
      <c r="C76" s="1056"/>
      <c r="D76" s="1056"/>
      <c r="E76" s="1057">
        <f>IF(IV76=3,IF(D$31="",0,IF(D$31=0,0,IF(A$7=IV$12,D$74/D$31,F$74/D$31))),IF(IV76=4,"Verifique o preenchimento da planilha INFORMAÇÕES INICIAIS","HÁ ERROS ACIMA. VERIFIQUE!!!"))</f>
        <v>0.2607025103174041</v>
      </c>
      <c r="F76" s="1057"/>
      <c r="G76" s="1057"/>
      <c r="H76" s="1057"/>
      <c r="IU76" s="326" t="s">
        <v>853</v>
      </c>
      <c r="IV76" s="312">
        <f>+IV72+IV57+IT13+IV14</f>
        <v>3</v>
      </c>
    </row>
    <row r="77" spans="1:256" ht="13.5" customHeight="1">
      <c r="A77" s="592"/>
      <c r="B77" s="592"/>
      <c r="C77" s="592"/>
      <c r="D77" s="592"/>
      <c r="E77" s="538"/>
      <c r="F77" s="547"/>
      <c r="G77" s="599"/>
      <c r="H77" s="600"/>
    </row>
    <row r="78" spans="1:256" ht="17.25" customHeight="1">
      <c r="A78" s="1056" t="s">
        <v>854</v>
      </c>
      <c r="B78" s="1056"/>
      <c r="C78" s="1056"/>
      <c r="D78" s="1056"/>
      <c r="E78" s="1058">
        <f>IF(D$31="",0,IF(D$31=0,0,IF(A$7=IV$12,D$74-D$31*0.15,F$74-D$31*0.15)))</f>
        <v>518028.98849999998</v>
      </c>
      <c r="F78" s="1058"/>
      <c r="G78" s="1058"/>
      <c r="H78" s="1058"/>
    </row>
    <row r="79" spans="1:256" ht="17.25" customHeight="1">
      <c r="A79" s="601"/>
      <c r="B79" s="601"/>
      <c r="C79" s="601"/>
      <c r="D79" s="601"/>
      <c r="E79" s="538"/>
      <c r="F79" s="547"/>
      <c r="G79" s="597"/>
      <c r="H79" s="598"/>
    </row>
    <row r="80" spans="1:256" ht="11.25" customHeight="1">
      <c r="A80" s="1037" t="s">
        <v>855</v>
      </c>
      <c r="B80" s="1037"/>
      <c r="C80" s="1059" t="s">
        <v>856</v>
      </c>
      <c r="D80" s="1037" t="s">
        <v>857</v>
      </c>
      <c r="E80" s="1037" t="s">
        <v>858</v>
      </c>
      <c r="F80" s="1037" t="s">
        <v>859</v>
      </c>
      <c r="G80" s="1059" t="s">
        <v>860</v>
      </c>
      <c r="H80" s="1059"/>
    </row>
    <row r="81" spans="1:8" ht="23.25" customHeight="1">
      <c r="A81" s="1037"/>
      <c r="B81" s="1037"/>
      <c r="C81" s="1059"/>
      <c r="D81" s="1037"/>
      <c r="E81" s="1037"/>
      <c r="F81" s="1037"/>
      <c r="G81" s="1059"/>
      <c r="H81" s="1059"/>
    </row>
    <row r="82" spans="1:8" ht="15" customHeight="1">
      <c r="A82" s="1060" t="s">
        <v>861</v>
      </c>
      <c r="B82" s="1060"/>
      <c r="C82" s="602"/>
      <c r="D82" s="603"/>
      <c r="E82" s="604"/>
      <c r="F82" s="605"/>
      <c r="G82" s="1061"/>
      <c r="H82" s="1061"/>
    </row>
    <row r="83" spans="1:8" ht="12" customHeight="1">
      <c r="A83" s="1062" t="s">
        <v>862</v>
      </c>
      <c r="B83" s="1062"/>
      <c r="C83" s="607"/>
      <c r="D83" s="608"/>
      <c r="E83" s="533"/>
      <c r="F83" s="559"/>
      <c r="G83" s="1063"/>
      <c r="H83" s="1063"/>
    </row>
    <row r="84" spans="1:8" ht="12" customHeight="1">
      <c r="A84" s="609" t="s">
        <v>863</v>
      </c>
      <c r="B84" s="606"/>
      <c r="C84" s="607"/>
      <c r="D84" s="608"/>
      <c r="E84" s="533"/>
      <c r="F84" s="559"/>
      <c r="G84" s="1063"/>
      <c r="H84" s="1063"/>
    </row>
    <row r="85" spans="1:8" ht="11.25" customHeight="1">
      <c r="A85" s="610" t="s">
        <v>864</v>
      </c>
      <c r="B85" s="606"/>
      <c r="C85" s="607"/>
      <c r="D85" s="608"/>
      <c r="E85" s="531"/>
      <c r="F85" s="563"/>
      <c r="G85" s="1063"/>
      <c r="H85" s="1063"/>
    </row>
    <row r="86" spans="1:8" ht="12.75" customHeight="1">
      <c r="A86" s="1064" t="s">
        <v>865</v>
      </c>
      <c r="B86" s="1064"/>
      <c r="C86" s="611">
        <f>SUM(C82:C85)</f>
        <v>0</v>
      </c>
      <c r="D86" s="611">
        <f>SUM(D82:D85)</f>
        <v>0</v>
      </c>
      <c r="E86" s="611">
        <f>SUM(E82:E85)</f>
        <v>0</v>
      </c>
      <c r="F86" s="611">
        <f>SUM(F82:F85)</f>
        <v>0</v>
      </c>
      <c r="G86" s="1065">
        <f>SUM(G82:G85)</f>
        <v>0</v>
      </c>
      <c r="H86" s="1065"/>
    </row>
    <row r="87" spans="1:8" ht="12.75" customHeight="1">
      <c r="A87" s="612"/>
      <c r="B87" s="536"/>
      <c r="C87" s="613"/>
      <c r="D87" s="614"/>
      <c r="E87" s="614"/>
      <c r="F87" s="597"/>
      <c r="G87" s="597"/>
      <c r="H87" s="598"/>
    </row>
    <row r="88" spans="1:8" ht="12.75" customHeight="1">
      <c r="A88" s="1066" t="s">
        <v>866</v>
      </c>
      <c r="B88" s="1066"/>
      <c r="C88" s="1067" t="s">
        <v>867</v>
      </c>
      <c r="D88" s="1067"/>
      <c r="E88" s="1067"/>
      <c r="F88" s="1067"/>
      <c r="G88" s="1067"/>
      <c r="H88" s="1067"/>
    </row>
    <row r="89" spans="1:8" ht="15.75" customHeight="1">
      <c r="A89" s="1066"/>
      <c r="B89" s="1066"/>
      <c r="C89" s="1067"/>
      <c r="D89" s="1067"/>
      <c r="E89" s="1067"/>
      <c r="F89" s="1067"/>
      <c r="G89" s="1067"/>
      <c r="H89" s="1067"/>
    </row>
    <row r="90" spans="1:8" ht="14.25" customHeight="1">
      <c r="A90" s="1066"/>
      <c r="B90" s="1066"/>
      <c r="C90" s="1037" t="s">
        <v>868</v>
      </c>
      <c r="D90" s="1037"/>
      <c r="E90" s="1068" t="s">
        <v>869</v>
      </c>
      <c r="F90" s="1068"/>
      <c r="G90" s="1059" t="s">
        <v>870</v>
      </c>
      <c r="H90" s="1059"/>
    </row>
    <row r="91" spans="1:8" ht="13.5" customHeight="1">
      <c r="A91" s="1066"/>
      <c r="B91" s="1066"/>
      <c r="C91" s="1037"/>
      <c r="D91" s="1037"/>
      <c r="E91" s="1068"/>
      <c r="F91" s="1068"/>
      <c r="G91" s="1059"/>
      <c r="H91" s="1059"/>
    </row>
    <row r="92" spans="1:8" ht="12" customHeight="1">
      <c r="A92" s="1066"/>
      <c r="B92" s="1066"/>
      <c r="C92" s="1037"/>
      <c r="D92" s="1037"/>
      <c r="E92" s="1067" t="s">
        <v>131</v>
      </c>
      <c r="F92" s="1067"/>
      <c r="G92" s="1059"/>
      <c r="H92" s="1059"/>
    </row>
    <row r="93" spans="1:8" ht="13.5" customHeight="1">
      <c r="A93" s="615" t="s">
        <v>871</v>
      </c>
      <c r="B93" s="616"/>
      <c r="C93" s="1069"/>
      <c r="D93" s="1069"/>
      <c r="E93" s="1069"/>
      <c r="F93" s="1069"/>
      <c r="G93" s="1069"/>
      <c r="H93" s="1069"/>
    </row>
    <row r="94" spans="1:8" ht="13.5" customHeight="1">
      <c r="A94" s="617" t="s">
        <v>862</v>
      </c>
      <c r="B94" s="618"/>
      <c r="C94" s="1070"/>
      <c r="D94" s="1070"/>
      <c r="E94" s="1070"/>
      <c r="F94" s="1070"/>
      <c r="G94" s="1070"/>
      <c r="H94" s="1070"/>
    </row>
    <row r="95" spans="1:8" ht="13.5" customHeight="1">
      <c r="A95" s="617" t="s">
        <v>872</v>
      </c>
      <c r="B95" s="618"/>
      <c r="C95" s="1070"/>
      <c r="D95" s="1070"/>
      <c r="E95" s="1070"/>
      <c r="F95" s="1070"/>
      <c r="G95" s="1070"/>
      <c r="H95" s="1070"/>
    </row>
    <row r="96" spans="1:8" ht="27" customHeight="1">
      <c r="A96" s="617" t="s">
        <v>873</v>
      </c>
      <c r="B96" s="618"/>
      <c r="C96" s="1070"/>
      <c r="D96" s="1070"/>
      <c r="E96" s="1070"/>
      <c r="F96" s="1070"/>
      <c r="G96" s="1070"/>
      <c r="H96" s="1070"/>
    </row>
    <row r="97" spans="1:8" ht="13.5" customHeight="1">
      <c r="A97" s="619" t="s">
        <v>874</v>
      </c>
      <c r="B97" s="620"/>
      <c r="C97" s="1071">
        <f>SUM(C93:D96)</f>
        <v>0</v>
      </c>
      <c r="D97" s="1071"/>
      <c r="E97" s="1071">
        <f>SUM(E93:F96)</f>
        <v>0</v>
      </c>
      <c r="F97" s="1071"/>
      <c r="G97" s="1071">
        <f>SUM(G93:H96)</f>
        <v>0</v>
      </c>
      <c r="H97" s="1071"/>
    </row>
    <row r="98" spans="1:8" ht="12.75" customHeight="1">
      <c r="A98" s="536"/>
      <c r="B98" s="536"/>
      <c r="C98" s="614"/>
      <c r="D98" s="614"/>
      <c r="E98" s="614"/>
      <c r="F98" s="597"/>
      <c r="G98" s="597"/>
      <c r="H98" s="598"/>
    </row>
    <row r="99" spans="1:8" ht="12.75" customHeight="1">
      <c r="A99" s="1066" t="s">
        <v>875</v>
      </c>
      <c r="B99" s="1066"/>
      <c r="C99" s="1059" t="s">
        <v>876</v>
      </c>
      <c r="D99" s="1059"/>
      <c r="E99" s="1059"/>
      <c r="F99" s="1059"/>
      <c r="G99" s="1059"/>
      <c r="H99" s="1059"/>
    </row>
    <row r="100" spans="1:8" ht="15.75" customHeight="1">
      <c r="A100" s="1066"/>
      <c r="B100" s="1066"/>
      <c r="C100" s="1059"/>
      <c r="D100" s="1059"/>
      <c r="E100" s="1059"/>
      <c r="F100" s="1059"/>
      <c r="G100" s="1059"/>
      <c r="H100" s="1059"/>
    </row>
    <row r="101" spans="1:8" ht="15" customHeight="1">
      <c r="A101" s="1066"/>
      <c r="B101" s="1066"/>
      <c r="C101" s="1037" t="s">
        <v>868</v>
      </c>
      <c r="D101" s="1037"/>
      <c r="E101" s="1072" t="s">
        <v>869</v>
      </c>
      <c r="F101" s="1072"/>
      <c r="G101" s="1059" t="s">
        <v>870</v>
      </c>
      <c r="H101" s="1059"/>
    </row>
    <row r="102" spans="1:8">
      <c r="A102" s="1066"/>
      <c r="B102" s="1066"/>
      <c r="C102" s="1037"/>
      <c r="D102" s="1037"/>
      <c r="E102" s="1072"/>
      <c r="F102" s="1072"/>
      <c r="G102" s="1059"/>
      <c r="H102" s="1059"/>
    </row>
    <row r="103" spans="1:8" ht="12.75" customHeight="1">
      <c r="A103" s="1066"/>
      <c r="B103" s="1066"/>
      <c r="C103" s="1037"/>
      <c r="D103" s="1037"/>
      <c r="E103" s="1067" t="s">
        <v>132</v>
      </c>
      <c r="F103" s="1067"/>
      <c r="G103" s="1059"/>
      <c r="H103" s="1059"/>
    </row>
    <row r="104" spans="1:8">
      <c r="A104" s="615" t="s">
        <v>877</v>
      </c>
      <c r="B104" s="621"/>
      <c r="C104" s="1069"/>
      <c r="D104" s="1069"/>
      <c r="E104" s="1073"/>
      <c r="F104" s="1073"/>
      <c r="G104" s="1073"/>
      <c r="H104" s="1073"/>
    </row>
    <row r="105" spans="1:8">
      <c r="A105" s="617" t="s">
        <v>862</v>
      </c>
      <c r="B105" s="622"/>
      <c r="C105" s="1070"/>
      <c r="D105" s="1070"/>
      <c r="E105" s="1074"/>
      <c r="F105" s="1074"/>
      <c r="G105" s="1074"/>
      <c r="H105" s="1074"/>
    </row>
    <row r="106" spans="1:8">
      <c r="A106" s="617" t="s">
        <v>878</v>
      </c>
      <c r="B106" s="622"/>
      <c r="C106" s="1070"/>
      <c r="D106" s="1070"/>
      <c r="E106" s="1074"/>
      <c r="F106" s="1074"/>
      <c r="G106" s="1074"/>
      <c r="H106" s="1074"/>
    </row>
    <row r="107" spans="1:8" ht="25.15" customHeight="1">
      <c r="A107" s="617" t="s">
        <v>879</v>
      </c>
      <c r="B107" s="622"/>
      <c r="C107" s="1070"/>
      <c r="D107" s="1070"/>
      <c r="E107" s="1074"/>
      <c r="F107" s="1074"/>
      <c r="G107" s="1074"/>
      <c r="H107" s="1074"/>
    </row>
    <row r="108" spans="1:8" ht="12.75" customHeight="1">
      <c r="A108" s="1077" t="s">
        <v>880</v>
      </c>
      <c r="B108" s="1077"/>
      <c r="C108" s="1071">
        <f>SUM(C104:D107)</f>
        <v>0</v>
      </c>
      <c r="D108" s="1071"/>
      <c r="E108" s="1071">
        <f>SUM(E104:F107)</f>
        <v>0</v>
      </c>
      <c r="F108" s="1071"/>
      <c r="G108" s="1071">
        <f>SUM(G104:H107)</f>
        <v>0</v>
      </c>
      <c r="H108" s="1071"/>
    </row>
    <row r="109" spans="1:8">
      <c r="A109" s="536"/>
      <c r="B109" s="623"/>
      <c r="C109" s="614"/>
      <c r="D109" s="536"/>
      <c r="E109" s="536"/>
      <c r="F109" s="518"/>
      <c r="G109" s="518"/>
    </row>
    <row r="110" spans="1:8" ht="12.75" customHeight="1">
      <c r="A110" s="624" t="s">
        <v>826</v>
      </c>
      <c r="B110" s="1037" t="s">
        <v>118</v>
      </c>
      <c r="C110" s="1037" t="s">
        <v>119</v>
      </c>
      <c r="D110" s="1038" t="s">
        <v>120</v>
      </c>
      <c r="E110" s="1038"/>
      <c r="F110" s="1038" t="s">
        <v>121</v>
      </c>
      <c r="G110" s="1038"/>
      <c r="H110" s="1053" t="s">
        <v>827</v>
      </c>
    </row>
    <row r="111" spans="1:8">
      <c r="A111" s="625" t="s">
        <v>881</v>
      </c>
      <c r="B111" s="1037"/>
      <c r="C111" s="1037"/>
      <c r="D111" s="523" t="s">
        <v>39</v>
      </c>
      <c r="E111" s="626" t="s">
        <v>38</v>
      </c>
      <c r="F111" s="523" t="s">
        <v>39</v>
      </c>
      <c r="G111" s="626" t="s">
        <v>38</v>
      </c>
      <c r="H111" s="1053"/>
    </row>
    <row r="112" spans="1:8" ht="21.75" customHeight="1">
      <c r="A112" s="551"/>
      <c r="B112" s="1037"/>
      <c r="C112" s="1037"/>
      <c r="D112" s="553" t="s">
        <v>882</v>
      </c>
      <c r="E112" s="627" t="s">
        <v>883</v>
      </c>
      <c r="F112" s="553" t="s">
        <v>884</v>
      </c>
      <c r="G112" s="627" t="s">
        <v>885</v>
      </c>
      <c r="H112" s="1053"/>
    </row>
    <row r="113" spans="1:8" ht="13">
      <c r="A113" s="536" t="s">
        <v>221</v>
      </c>
      <c r="B113" s="533">
        <v>1430828</v>
      </c>
      <c r="C113" s="533">
        <v>1760402.3</v>
      </c>
      <c r="D113" s="531">
        <v>416516.93</v>
      </c>
      <c r="E113" s="46">
        <f t="shared" ref="E113:E119" si="7">IF($D$120="",0,IF($D$120=0,0,D113/$D$120))</f>
        <v>0.29876453298571032</v>
      </c>
      <c r="F113" s="531">
        <v>409468.48</v>
      </c>
      <c r="G113" s="46">
        <f t="shared" ref="G113:G119" si="8">IF($F$120="",0,IF($F$120=0,0,F113/$F$120))</f>
        <v>0.33564383085832483</v>
      </c>
      <c r="H113" s="628">
        <v>10048.450000000001</v>
      </c>
    </row>
    <row r="114" spans="1:8" ht="13">
      <c r="A114" s="536" t="s">
        <v>222</v>
      </c>
      <c r="B114" s="533">
        <v>377514</v>
      </c>
      <c r="C114" s="533">
        <v>377514</v>
      </c>
      <c r="D114" s="531">
        <v>9350.9</v>
      </c>
      <c r="E114" s="46">
        <f t="shared" si="7"/>
        <v>6.7073318520235866E-3</v>
      </c>
      <c r="F114" s="578">
        <v>9350.9</v>
      </c>
      <c r="G114" s="46">
        <f t="shared" si="8"/>
        <v>7.6649902282420121E-3</v>
      </c>
      <c r="H114" s="564"/>
    </row>
    <row r="115" spans="1:8" ht="13">
      <c r="A115" s="536" t="s">
        <v>223</v>
      </c>
      <c r="B115" s="533"/>
      <c r="C115" s="533"/>
      <c r="D115" s="531"/>
      <c r="E115" s="46">
        <f t="shared" si="7"/>
        <v>0</v>
      </c>
      <c r="F115" s="578"/>
      <c r="G115" s="46">
        <f t="shared" si="8"/>
        <v>0</v>
      </c>
      <c r="H115" s="564"/>
    </row>
    <row r="116" spans="1:8" ht="13">
      <c r="A116" s="536" t="s">
        <v>224</v>
      </c>
      <c r="B116" s="533"/>
      <c r="C116" s="533"/>
      <c r="D116" s="531"/>
      <c r="E116" s="46">
        <f t="shared" si="7"/>
        <v>0</v>
      </c>
      <c r="F116" s="578"/>
      <c r="G116" s="46">
        <f t="shared" si="8"/>
        <v>0</v>
      </c>
      <c r="H116" s="564"/>
    </row>
    <row r="117" spans="1:8" ht="13">
      <c r="A117" s="536" t="s">
        <v>225</v>
      </c>
      <c r="B117" s="533">
        <v>133834</v>
      </c>
      <c r="C117" s="533">
        <v>176664.35</v>
      </c>
      <c r="D117" s="531">
        <v>88667.51</v>
      </c>
      <c r="E117" s="46">
        <f t="shared" si="7"/>
        <v>6.3600553322420289E-2</v>
      </c>
      <c r="F117" s="578">
        <v>50300.160000000003</v>
      </c>
      <c r="G117" s="46">
        <f t="shared" si="8"/>
        <v>4.1231350445305771E-2</v>
      </c>
      <c r="H117" s="564">
        <v>38367.35</v>
      </c>
    </row>
    <row r="118" spans="1:8" ht="13">
      <c r="A118" s="536" t="s">
        <v>226</v>
      </c>
      <c r="B118" s="533"/>
      <c r="C118" s="533"/>
      <c r="D118" s="531"/>
      <c r="E118" s="46">
        <f t="shared" si="7"/>
        <v>0</v>
      </c>
      <c r="F118" s="578"/>
      <c r="G118" s="46">
        <f t="shared" si="8"/>
        <v>0</v>
      </c>
      <c r="H118" s="564"/>
    </row>
    <row r="119" spans="1:8" ht="13">
      <c r="A119" s="614" t="s">
        <v>886</v>
      </c>
      <c r="B119" s="629">
        <v>1246082</v>
      </c>
      <c r="C119" s="629">
        <v>1233677.3500000001</v>
      </c>
      <c r="D119" s="531">
        <v>879595.77</v>
      </c>
      <c r="E119" s="46">
        <f t="shared" si="7"/>
        <v>0.63092758183984576</v>
      </c>
      <c r="F119" s="578">
        <v>750829.83</v>
      </c>
      <c r="G119" s="46">
        <f t="shared" si="8"/>
        <v>0.61545982846812719</v>
      </c>
      <c r="H119" s="565">
        <v>128765.94</v>
      </c>
    </row>
    <row r="120" spans="1:8">
      <c r="A120" s="545" t="s">
        <v>887</v>
      </c>
      <c r="B120" s="546">
        <f>SUM(B113:B119)</f>
        <v>3188258</v>
      </c>
      <c r="C120" s="546">
        <f>SUM(C113:C119)</f>
        <v>3548258</v>
      </c>
      <c r="D120" s="546">
        <f>SUM(D113:D119)</f>
        <v>1394131.11</v>
      </c>
      <c r="E120" s="630"/>
      <c r="F120" s="546">
        <f>SUM(F113:F119)</f>
        <v>1219949.3700000001</v>
      </c>
      <c r="G120" s="630"/>
      <c r="H120" s="631">
        <f>SUM(H113:H119)</f>
        <v>177181.74</v>
      </c>
    </row>
    <row r="121" spans="1:8">
      <c r="A121" s="1075" t="s">
        <v>546</v>
      </c>
      <c r="B121" s="1075"/>
      <c r="C121" s="1075"/>
      <c r="D121" s="1075"/>
      <c r="E121" s="1075"/>
      <c r="F121" s="1075"/>
      <c r="G121" s="1075"/>
      <c r="H121" s="1075"/>
    </row>
    <row r="122" spans="1:8">
      <c r="A122" s="536" t="s">
        <v>888</v>
      </c>
      <c r="B122" s="536"/>
      <c r="C122" s="536"/>
      <c r="D122" s="536"/>
      <c r="E122" s="536"/>
      <c r="F122" s="547"/>
      <c r="G122" s="547"/>
    </row>
    <row r="123" spans="1:8">
      <c r="A123" s="632" t="s">
        <v>889</v>
      </c>
      <c r="B123" s="536"/>
      <c r="C123" s="536"/>
      <c r="D123" s="536"/>
      <c r="E123" s="536"/>
      <c r="F123" s="547"/>
      <c r="G123" s="547"/>
    </row>
    <row r="124" spans="1:8">
      <c r="A124" s="632" t="s">
        <v>890</v>
      </c>
      <c r="B124" s="536"/>
      <c r="C124" s="536"/>
      <c r="D124" s="536"/>
      <c r="E124" s="536"/>
      <c r="F124" s="547"/>
      <c r="G124" s="547"/>
    </row>
    <row r="125" spans="1:8">
      <c r="A125" s="633" t="s">
        <v>891</v>
      </c>
      <c r="B125" s="519"/>
      <c r="C125" s="519"/>
      <c r="D125" s="536"/>
      <c r="E125" s="536"/>
      <c r="F125" s="547"/>
      <c r="G125" s="547"/>
    </row>
    <row r="126" spans="1:8">
      <c r="A126" s="633" t="s">
        <v>892</v>
      </c>
      <c r="B126" s="518"/>
      <c r="C126" s="518"/>
      <c r="D126" s="518"/>
      <c r="E126" s="518"/>
      <c r="F126" s="518"/>
      <c r="G126" s="518"/>
    </row>
    <row r="127" spans="1:8">
      <c r="A127" s="632" t="s">
        <v>893</v>
      </c>
      <c r="B127" s="518"/>
      <c r="C127" s="518"/>
      <c r="D127" s="518"/>
      <c r="E127" s="518"/>
      <c r="F127" s="518"/>
      <c r="G127" s="518"/>
    </row>
    <row r="128" spans="1:8" ht="12.75" customHeight="1">
      <c r="A128" s="1076" t="s">
        <v>894</v>
      </c>
      <c r="B128" s="1076"/>
      <c r="C128" s="1076"/>
    </row>
  </sheetData>
  <mergeCells count="162">
    <mergeCell ref="A121:H121"/>
    <mergeCell ref="A128:C128"/>
    <mergeCell ref="A108:B108"/>
    <mergeCell ref="C108:D108"/>
    <mergeCell ref="E108:F108"/>
    <mergeCell ref="G108:H108"/>
    <mergeCell ref="B110:B112"/>
    <mergeCell ref="C110:C112"/>
    <mergeCell ref="D110:E110"/>
    <mergeCell ref="F110:G110"/>
    <mergeCell ref="C104:D104"/>
    <mergeCell ref="E104:F104"/>
    <mergeCell ref="G104:H104"/>
    <mergeCell ref="C105:D105"/>
    <mergeCell ref="E105:F105"/>
    <mergeCell ref="G105:H105"/>
    <mergeCell ref="H110:H112"/>
    <mergeCell ref="C106:D106"/>
    <mergeCell ref="E106:F106"/>
    <mergeCell ref="G106:H106"/>
    <mergeCell ref="C107:D107"/>
    <mergeCell ref="E107:F107"/>
    <mergeCell ref="G107:H107"/>
    <mergeCell ref="C96:D96"/>
    <mergeCell ref="E96:F96"/>
    <mergeCell ref="G96:H96"/>
    <mergeCell ref="C97:D97"/>
    <mergeCell ref="E97:F97"/>
    <mergeCell ref="G97:H97"/>
    <mergeCell ref="A99:B103"/>
    <mergeCell ref="C99:H100"/>
    <mergeCell ref="C101:D103"/>
    <mergeCell ref="E101:F102"/>
    <mergeCell ref="G101:H103"/>
    <mergeCell ref="E103:F103"/>
    <mergeCell ref="C93:D93"/>
    <mergeCell ref="E93:F93"/>
    <mergeCell ref="G93:H93"/>
    <mergeCell ref="C94:D94"/>
    <mergeCell ref="E94:F94"/>
    <mergeCell ref="G94:H94"/>
    <mergeCell ref="C95:D95"/>
    <mergeCell ref="E95:F95"/>
    <mergeCell ref="G95:H95"/>
    <mergeCell ref="A82:B82"/>
    <mergeCell ref="G82:H82"/>
    <mergeCell ref="A83:B83"/>
    <mergeCell ref="G83:H83"/>
    <mergeCell ref="G84:H84"/>
    <mergeCell ref="G85:H85"/>
    <mergeCell ref="A86:B86"/>
    <mergeCell ref="G86:H86"/>
    <mergeCell ref="A88:B92"/>
    <mergeCell ref="C88:H89"/>
    <mergeCell ref="C90:D92"/>
    <mergeCell ref="E90:F91"/>
    <mergeCell ref="G90:H92"/>
    <mergeCell ref="E92:F92"/>
    <mergeCell ref="A76:D76"/>
    <mergeCell ref="E76:H76"/>
    <mergeCell ref="A78:D78"/>
    <mergeCell ref="E78:H78"/>
    <mergeCell ref="A80:B81"/>
    <mergeCell ref="C80:C81"/>
    <mergeCell ref="D80:D81"/>
    <mergeCell ref="E80:E81"/>
    <mergeCell ref="F80:F81"/>
    <mergeCell ref="G80:H81"/>
    <mergeCell ref="H46:H48"/>
    <mergeCell ref="A58:H58"/>
    <mergeCell ref="A59:A61"/>
    <mergeCell ref="B59:B61"/>
    <mergeCell ref="C59:C61"/>
    <mergeCell ref="D59:E59"/>
    <mergeCell ref="F59:G59"/>
    <mergeCell ref="H59:H61"/>
    <mergeCell ref="A73:H73"/>
    <mergeCell ref="D41:E41"/>
    <mergeCell ref="F41:G41"/>
    <mergeCell ref="D42:E42"/>
    <mergeCell ref="F42:G42"/>
    <mergeCell ref="D43:E43"/>
    <mergeCell ref="F43:G43"/>
    <mergeCell ref="D44:E44"/>
    <mergeCell ref="F44:G44"/>
    <mergeCell ref="A46:A47"/>
    <mergeCell ref="B46:B48"/>
    <mergeCell ref="C46:C47"/>
    <mergeCell ref="D46:E46"/>
    <mergeCell ref="F46:G46"/>
    <mergeCell ref="D36:E36"/>
    <mergeCell ref="F36:G36"/>
    <mergeCell ref="D37:E37"/>
    <mergeCell ref="F37:G37"/>
    <mergeCell ref="D38:E38"/>
    <mergeCell ref="F38:G38"/>
    <mergeCell ref="D39:E39"/>
    <mergeCell ref="F39:G39"/>
    <mergeCell ref="D40:E40"/>
    <mergeCell ref="F40:G40"/>
    <mergeCell ref="D28:E28"/>
    <mergeCell ref="F28:G28"/>
    <mergeCell ref="D29:E29"/>
    <mergeCell ref="F29:G29"/>
    <mergeCell ref="D30:E30"/>
    <mergeCell ref="F30:G30"/>
    <mergeCell ref="D31:E31"/>
    <mergeCell ref="F31:G31"/>
    <mergeCell ref="A33:A35"/>
    <mergeCell ref="B33:B35"/>
    <mergeCell ref="C33:C34"/>
    <mergeCell ref="D33:G33"/>
    <mergeCell ref="D34:E34"/>
    <mergeCell ref="F34:G34"/>
    <mergeCell ref="D35:E35"/>
    <mergeCell ref="F35:G35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A3:G3"/>
    <mergeCell ref="A4:G4"/>
    <mergeCell ref="A5:G5"/>
    <mergeCell ref="A6:G6"/>
    <mergeCell ref="II6:IN12"/>
    <mergeCell ref="IP6:IV6"/>
    <mergeCell ref="A7:G7"/>
    <mergeCell ref="A8:G8"/>
    <mergeCell ref="A9:F9"/>
    <mergeCell ref="B10:B12"/>
    <mergeCell ref="C10:C11"/>
    <mergeCell ref="D10:G10"/>
    <mergeCell ref="D11:E11"/>
    <mergeCell ref="F11:G11"/>
    <mergeCell ref="D12:E12"/>
    <mergeCell ref="F12:G12"/>
  </mergeCells>
  <conditionalFormatting sqref="A8:C8">
    <cfRule type="expression" dxfId="13" priority="1" stopIfTrue="1">
      <formula>XFB13&lt;&gt;1</formula>
    </cfRule>
  </conditionalFormatting>
  <conditionalFormatting sqref="D8:G8">
    <cfRule type="expression" dxfId="12" priority="2" stopIfTrue="1">
      <formula>A13&lt;&gt;1</formula>
    </cfRule>
  </conditionalFormatting>
  <conditionalFormatting sqref="A58">
    <cfRule type="expression" dxfId="11" priority="3" stopIfTrue="1">
      <formula>XFD57=0</formula>
    </cfRule>
  </conditionalFormatting>
  <conditionalFormatting sqref="B58:H58">
    <cfRule type="expression" dxfId="10" priority="4" stopIfTrue="1">
      <formula>A57=0</formula>
    </cfRule>
  </conditionalFormatting>
  <conditionalFormatting sqref="A73">
    <cfRule type="expression" dxfId="9" priority="5" stopIfTrue="1">
      <formula>XFD72=0</formula>
    </cfRule>
  </conditionalFormatting>
  <conditionalFormatting sqref="B73:H73">
    <cfRule type="expression" dxfId="8" priority="6" stopIfTrue="1">
      <formula>A72=0</formula>
    </cfRule>
  </conditionalFormatting>
  <conditionalFormatting sqref="E76">
    <cfRule type="cellIs" dxfId="7" priority="7" stopIfTrue="1" operator="lessThan">
      <formula>0.15</formula>
    </cfRule>
    <cfRule type="expression" dxfId="6" priority="8" stopIfTrue="1">
      <formula>XFD76&lt;&gt;3</formula>
    </cfRule>
  </conditionalFormatting>
  <conditionalFormatting sqref="F76:H76">
    <cfRule type="cellIs" dxfId="5" priority="9" stopIfTrue="1" operator="lessThan">
      <formula>0.15</formula>
    </cfRule>
    <cfRule type="expression" dxfId="4" priority="10" stopIfTrue="1">
      <formula>A76&lt;&gt;3</formula>
    </cfRule>
  </conditionalFormatting>
  <dataValidations count="1">
    <dataValidation type="list" errorStyle="warning" allowBlank="1" showInputMessage="1" showErrorMessage="1" errorTitle="Falha!!!" error="A indicação de um Bimestre diferente da lista pode trazer problemas ao preenchimento da planilha!!!!" promptTitle="Bimestre" prompt="Selecione o Bimestre correspondente clicando na setinha à direita da linha." sqref="IP6:IV6">
      <formula1>$IV$7:$IV$12</formula1>
      <formula2>0</formula2>
    </dataValidation>
  </dataValidations>
  <printOptions horizontalCentered="1"/>
  <pageMargins left="0.59027777777777779" right="0.2" top="0.59027777777777779" bottom="0.2" header="0.51180555555555551" footer="0.51180555555555551"/>
  <pageSetup paperSize="9" scale="75" firstPageNumber="0" orientation="landscape" horizontalDpi="300" verticalDpi="300"/>
  <headerFooter alignWithMargins="0"/>
  <rowBreaks count="2" manualBreakCount="2">
    <brk id="45" max="16383" man="1"/>
    <brk id="87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dimension ref="A1:J38"/>
  <sheetViews>
    <sheetView showGridLines="0" zoomScale="80" zoomScaleNormal="80" workbookViewId="0">
      <selection activeCell="H14" sqref="H14"/>
    </sheetView>
  </sheetViews>
  <sheetFormatPr defaultColWidth="9.1796875" defaultRowHeight="12.5"/>
  <cols>
    <col min="1" max="1" width="75.7265625" style="634" customWidth="1"/>
    <col min="2" max="2" width="14.7265625" style="634" customWidth="1"/>
    <col min="3" max="3" width="8.26953125" style="634" customWidth="1"/>
    <col min="4" max="4" width="14.7265625" style="634" customWidth="1"/>
    <col min="5" max="5" width="12.7265625" style="634" customWidth="1"/>
    <col min="6" max="6" width="14.7265625" style="634" customWidth="1"/>
    <col min="7" max="7" width="12.7265625" style="634" customWidth="1"/>
    <col min="8" max="8" width="14.7265625" style="634" customWidth="1"/>
    <col min="9" max="16384" width="9.1796875" style="634"/>
  </cols>
  <sheetData>
    <row r="1" spans="1:8" ht="15">
      <c r="A1" s="635" t="s">
        <v>895</v>
      </c>
      <c r="B1" s="636"/>
      <c r="C1" s="636"/>
      <c r="D1" s="636"/>
      <c r="E1" s="636"/>
      <c r="F1" s="637"/>
      <c r="G1" s="637"/>
    </row>
    <row r="2" spans="1:8">
      <c r="A2" s="638"/>
      <c r="B2" s="638"/>
      <c r="C2" s="638"/>
      <c r="D2" s="638"/>
      <c r="E2" s="638"/>
      <c r="F2" s="637"/>
      <c r="G2" s="637"/>
    </row>
    <row r="3" spans="1:8">
      <c r="A3" s="1078" t="str">
        <f>+'Informações Iniciais'!A1:B1</f>
        <v>ESTADO DO MARANHÃO - PODER EXECUTIVO</v>
      </c>
      <c r="B3" s="1078"/>
      <c r="C3" s="1078"/>
      <c r="D3" s="1078"/>
      <c r="E3" s="1078"/>
      <c r="F3" s="1078"/>
      <c r="G3" s="1078"/>
    </row>
    <row r="4" spans="1:8">
      <c r="A4" s="1078" t="s">
        <v>0</v>
      </c>
      <c r="B4" s="1078"/>
      <c r="C4" s="1078"/>
      <c r="D4" s="1078"/>
      <c r="E4" s="1078"/>
      <c r="F4" s="1078"/>
      <c r="G4" s="1078"/>
    </row>
    <row r="5" spans="1:8">
      <c r="A5" s="1079" t="s">
        <v>792</v>
      </c>
      <c r="B5" s="1079"/>
      <c r="C5" s="1079"/>
      <c r="D5" s="1079"/>
      <c r="E5" s="1079"/>
      <c r="F5" s="1079"/>
      <c r="G5" s="1079"/>
    </row>
    <row r="6" spans="1:8">
      <c r="A6" s="1078" t="s">
        <v>29</v>
      </c>
      <c r="B6" s="1078"/>
      <c r="C6" s="1078"/>
      <c r="D6" s="1078"/>
      <c r="E6" s="1078"/>
      <c r="F6" s="1078"/>
      <c r="G6" s="1078"/>
    </row>
    <row r="7" spans="1:8">
      <c r="A7" s="1078" t="str">
        <f>+'Informações Iniciais'!A5:B5</f>
        <v>3º Bimestre de 2017</v>
      </c>
      <c r="B7" s="1078"/>
      <c r="C7" s="1078"/>
      <c r="D7" s="1078"/>
      <c r="E7" s="1078"/>
      <c r="F7" s="1078"/>
      <c r="G7" s="1078"/>
    </row>
    <row r="8" spans="1:8">
      <c r="A8" s="638"/>
      <c r="B8" s="638"/>
      <c r="C8" s="638"/>
      <c r="D8" s="638"/>
      <c r="E8" s="638"/>
      <c r="F8" s="637"/>
      <c r="G8" s="637"/>
    </row>
    <row r="9" spans="1:8">
      <c r="A9" s="639" t="s">
        <v>896</v>
      </c>
      <c r="B9" s="636"/>
      <c r="C9" s="636"/>
      <c r="D9" s="636"/>
      <c r="E9" s="637"/>
      <c r="F9" s="637"/>
      <c r="G9" s="640"/>
      <c r="H9" s="641" t="s">
        <v>31</v>
      </c>
    </row>
    <row r="10" spans="1:8" ht="12.75" customHeight="1">
      <c r="A10" s="642" t="s">
        <v>897</v>
      </c>
      <c r="B10" s="1080" t="s">
        <v>898</v>
      </c>
      <c r="C10" s="1080"/>
      <c r="D10" s="1081" t="s">
        <v>120</v>
      </c>
      <c r="E10" s="1081"/>
      <c r="F10" s="1081" t="s">
        <v>121</v>
      </c>
      <c r="G10" s="1081"/>
      <c r="H10" s="1053" t="s">
        <v>899</v>
      </c>
    </row>
    <row r="11" spans="1:8" ht="21.75" customHeight="1">
      <c r="A11" s="643" t="s">
        <v>705</v>
      </c>
      <c r="B11" s="1080"/>
      <c r="C11" s="1080"/>
      <c r="D11" s="644" t="s">
        <v>39</v>
      </c>
      <c r="E11" s="645" t="s">
        <v>38</v>
      </c>
      <c r="F11" s="644" t="s">
        <v>39</v>
      </c>
      <c r="G11" s="645" t="s">
        <v>38</v>
      </c>
      <c r="H11" s="1053"/>
    </row>
    <row r="12" spans="1:8">
      <c r="A12" s="646" t="s">
        <v>828</v>
      </c>
      <c r="B12" s="1080"/>
      <c r="C12" s="1080"/>
      <c r="D12" s="647" t="s">
        <v>41</v>
      </c>
      <c r="E12" s="648" t="s">
        <v>795</v>
      </c>
      <c r="F12" s="647" t="s">
        <v>43</v>
      </c>
      <c r="G12" s="648" t="s">
        <v>900</v>
      </c>
      <c r="H12" s="1053"/>
    </row>
    <row r="13" spans="1:8">
      <c r="A13" s="649" t="s">
        <v>831</v>
      </c>
      <c r="B13" s="1043">
        <f>SUM(B14:C16)</f>
        <v>0</v>
      </c>
      <c r="C13" s="1043"/>
      <c r="D13" s="532">
        <f>SUM(D14:D16)</f>
        <v>0</v>
      </c>
      <c r="E13" s="532">
        <f t="shared" ref="E13:E21" si="0">IF($B13="",0,IF($B13=0,0,D13/$B13))</f>
        <v>0</v>
      </c>
      <c r="F13" s="532">
        <f>SUM(F14:F16)</f>
        <v>0</v>
      </c>
      <c r="G13" s="532">
        <f t="shared" ref="G13:G21" si="1">IF($B13="",0,IF($B13=0,0,F13/$B13))</f>
        <v>0</v>
      </c>
      <c r="H13" s="650">
        <f>SUM(H14:H16)</f>
        <v>0</v>
      </c>
    </row>
    <row r="14" spans="1:8">
      <c r="A14" s="651" t="s">
        <v>510</v>
      </c>
      <c r="B14" s="1045"/>
      <c r="C14" s="1045"/>
      <c r="D14" s="531"/>
      <c r="E14" s="532">
        <f t="shared" si="0"/>
        <v>0</v>
      </c>
      <c r="F14" s="531"/>
      <c r="G14" s="532">
        <f t="shared" si="1"/>
        <v>0</v>
      </c>
      <c r="H14" s="562"/>
    </row>
    <row r="15" spans="1:8">
      <c r="A15" s="651" t="s">
        <v>832</v>
      </c>
      <c r="B15" s="1045"/>
      <c r="C15" s="1045"/>
      <c r="D15" s="531"/>
      <c r="E15" s="532">
        <f t="shared" si="0"/>
        <v>0</v>
      </c>
      <c r="F15" s="531"/>
      <c r="G15" s="532">
        <f t="shared" si="1"/>
        <v>0</v>
      </c>
      <c r="H15" s="562"/>
    </row>
    <row r="16" spans="1:8">
      <c r="A16" s="651" t="s">
        <v>512</v>
      </c>
      <c r="B16" s="1045"/>
      <c r="C16" s="1045"/>
      <c r="D16" s="531"/>
      <c r="E16" s="532">
        <f t="shared" si="0"/>
        <v>0</v>
      </c>
      <c r="F16" s="531"/>
      <c r="G16" s="532">
        <f t="shared" si="1"/>
        <v>0</v>
      </c>
      <c r="H16" s="562"/>
    </row>
    <row r="17" spans="1:10">
      <c r="A17" s="651" t="s">
        <v>738</v>
      </c>
      <c r="B17" s="1046">
        <f>SUM(B18:C20)</f>
        <v>0</v>
      </c>
      <c r="C17" s="1046"/>
      <c r="D17" s="532">
        <f>SUM(D18:D20)</f>
        <v>0</v>
      </c>
      <c r="E17" s="532">
        <f t="shared" si="0"/>
        <v>0</v>
      </c>
      <c r="F17" s="532">
        <f>SUM(F18:F20)</f>
        <v>0</v>
      </c>
      <c r="G17" s="532">
        <f t="shared" si="1"/>
        <v>0</v>
      </c>
      <c r="H17" s="652">
        <f>SUM(H18:H20)</f>
        <v>0</v>
      </c>
    </row>
    <row r="18" spans="1:10">
      <c r="A18" s="638" t="s">
        <v>833</v>
      </c>
      <c r="B18" s="1045"/>
      <c r="C18" s="1045"/>
      <c r="D18" s="531"/>
      <c r="E18" s="532">
        <f t="shared" si="0"/>
        <v>0</v>
      </c>
      <c r="F18" s="531"/>
      <c r="G18" s="532">
        <f t="shared" si="1"/>
        <v>0</v>
      </c>
      <c r="H18" s="426"/>
    </row>
    <row r="19" spans="1:10">
      <c r="A19" s="638" t="s">
        <v>516</v>
      </c>
      <c r="B19" s="1045"/>
      <c r="C19" s="1045"/>
      <c r="D19" s="531"/>
      <c r="E19" s="532">
        <f t="shared" si="0"/>
        <v>0</v>
      </c>
      <c r="F19" s="531"/>
      <c r="G19" s="532">
        <f t="shared" si="1"/>
        <v>0</v>
      </c>
      <c r="H19" s="426"/>
    </row>
    <row r="20" spans="1:10">
      <c r="A20" s="638" t="s">
        <v>834</v>
      </c>
      <c r="B20" s="1087"/>
      <c r="C20" s="1087"/>
      <c r="D20" s="531"/>
      <c r="E20" s="532">
        <f t="shared" si="0"/>
        <v>0</v>
      </c>
      <c r="F20" s="531"/>
      <c r="G20" s="532">
        <f t="shared" si="1"/>
        <v>0</v>
      </c>
      <c r="H20" s="428"/>
    </row>
    <row r="21" spans="1:10">
      <c r="A21" s="653" t="s">
        <v>901</v>
      </c>
      <c r="B21" s="1088">
        <f>B13+B17</f>
        <v>0</v>
      </c>
      <c r="C21" s="1088"/>
      <c r="D21" s="654">
        <f>D13+D17</f>
        <v>0</v>
      </c>
      <c r="E21" s="655">
        <f t="shared" si="0"/>
        <v>0</v>
      </c>
      <c r="F21" s="654">
        <f>F13+F17</f>
        <v>0</v>
      </c>
      <c r="G21" s="655">
        <f t="shared" si="1"/>
        <v>0</v>
      </c>
      <c r="H21" s="656">
        <f>H13+H17</f>
        <v>0</v>
      </c>
      <c r="I21" s="634">
        <f>IF(A7=J21,IF(D21-(F21+H21)&lt;&gt;0,1,0),0)</f>
        <v>0</v>
      </c>
      <c r="J21" s="634" t="s">
        <v>902</v>
      </c>
    </row>
    <row r="22" spans="1:10" ht="15.75" customHeight="1">
      <c r="A22" s="1086" t="str">
        <f>IF(I21=1,"O total das DESPESAS EMPENHADAS deve coreesponder ao somatório das DESPESAS LIQUIDADAS + Inscritas em Restos a Pagar não Processados","")</f>
        <v/>
      </c>
      <c r="B22" s="1086"/>
      <c r="C22" s="1086"/>
      <c r="D22" s="1086"/>
      <c r="E22" s="1086"/>
      <c r="F22" s="1086"/>
      <c r="G22" s="1086"/>
      <c r="H22" s="1086"/>
    </row>
    <row r="23" spans="1:10" ht="12.75" customHeight="1">
      <c r="A23" s="1082" t="s">
        <v>837</v>
      </c>
      <c r="B23" s="1082"/>
      <c r="C23" s="1082"/>
      <c r="D23" s="1081" t="s">
        <v>120</v>
      </c>
      <c r="E23" s="1081"/>
      <c r="F23" s="1081" t="s">
        <v>121</v>
      </c>
      <c r="G23" s="1081"/>
      <c r="H23" s="1083" t="s">
        <v>899</v>
      </c>
    </row>
    <row r="24" spans="1:10" ht="21.75" customHeight="1">
      <c r="A24" s="1082"/>
      <c r="B24" s="1082"/>
      <c r="C24" s="1082"/>
      <c r="D24" s="657" t="s">
        <v>39</v>
      </c>
      <c r="E24" s="658" t="s">
        <v>38</v>
      </c>
      <c r="F24" s="657" t="s">
        <v>39</v>
      </c>
      <c r="G24" s="658" t="s">
        <v>38</v>
      </c>
      <c r="H24" s="1083"/>
    </row>
    <row r="25" spans="1:10">
      <c r="A25" s="1082"/>
      <c r="B25" s="1082"/>
      <c r="C25" s="1082"/>
      <c r="D25" s="647" t="s">
        <v>125</v>
      </c>
      <c r="E25" s="648" t="s">
        <v>903</v>
      </c>
      <c r="F25" s="647" t="s">
        <v>127</v>
      </c>
      <c r="G25" s="648" t="s">
        <v>904</v>
      </c>
      <c r="H25" s="1083"/>
    </row>
    <row r="26" spans="1:10">
      <c r="A26" s="659" t="s">
        <v>841</v>
      </c>
      <c r="B26" s="660"/>
      <c r="C26" s="661"/>
      <c r="D26" s="531"/>
      <c r="E26" s="563"/>
      <c r="F26" s="578"/>
      <c r="G26" s="562"/>
      <c r="H26" s="662"/>
    </row>
    <row r="27" spans="1:10">
      <c r="A27" s="659" t="s">
        <v>842</v>
      </c>
      <c r="B27" s="659"/>
      <c r="C27" s="661"/>
      <c r="D27" s="532">
        <f>SUM(D28:D30)</f>
        <v>0</v>
      </c>
      <c r="E27" s="532">
        <f>SUM(E28:E30)</f>
        <v>0</v>
      </c>
      <c r="F27" s="532">
        <f>SUM(F28:F30)</f>
        <v>0</v>
      </c>
      <c r="G27" s="532">
        <f>SUM(G28:G30)</f>
        <v>0</v>
      </c>
      <c r="H27" s="652">
        <f>SUM(H28:H30)</f>
        <v>0</v>
      </c>
    </row>
    <row r="28" spans="1:10">
      <c r="A28" s="639" t="s">
        <v>843</v>
      </c>
      <c r="B28" s="651"/>
      <c r="C28" s="651"/>
      <c r="D28" s="531"/>
      <c r="E28" s="531"/>
      <c r="F28" s="531"/>
      <c r="G28" s="531"/>
      <c r="H28" s="562"/>
    </row>
    <row r="29" spans="1:10">
      <c r="A29" s="639" t="s">
        <v>844</v>
      </c>
      <c r="B29" s="651"/>
      <c r="C29" s="651"/>
      <c r="D29" s="531"/>
      <c r="E29" s="531"/>
      <c r="F29" s="531"/>
      <c r="G29" s="531"/>
      <c r="H29" s="562"/>
    </row>
    <row r="30" spans="1:10">
      <c r="A30" s="663" t="s">
        <v>845</v>
      </c>
      <c r="B30" s="651"/>
      <c r="C30" s="651"/>
      <c r="D30" s="530"/>
      <c r="E30" s="530"/>
      <c r="F30" s="530"/>
      <c r="G30" s="530"/>
      <c r="H30" s="530"/>
    </row>
    <row r="31" spans="1:10">
      <c r="A31" s="659" t="s">
        <v>846</v>
      </c>
      <c r="B31" s="651"/>
      <c r="C31" s="651"/>
      <c r="D31" s="530"/>
      <c r="E31" s="530"/>
      <c r="F31" s="530"/>
      <c r="G31" s="530"/>
      <c r="H31" s="530"/>
    </row>
    <row r="32" spans="1:10" ht="13.9" customHeight="1">
      <c r="A32" s="1084" t="s">
        <v>905</v>
      </c>
      <c r="B32" s="1084"/>
      <c r="C32" s="1084"/>
      <c r="D32" s="530"/>
      <c r="E32" s="530"/>
      <c r="F32" s="530"/>
      <c r="G32" s="530"/>
      <c r="H32" s="530"/>
    </row>
    <row r="33" spans="1:9" ht="12.75" customHeight="1">
      <c r="A33" s="1084" t="s">
        <v>906</v>
      </c>
      <c r="B33" s="1084"/>
      <c r="C33" s="1084"/>
      <c r="D33" s="530"/>
      <c r="E33" s="530"/>
      <c r="F33" s="530"/>
      <c r="G33" s="530"/>
      <c r="H33" s="530"/>
    </row>
    <row r="34" spans="1:9" ht="24" customHeight="1">
      <c r="A34" s="1085" t="s">
        <v>907</v>
      </c>
      <c r="B34" s="1085"/>
      <c r="C34" s="1085"/>
      <c r="D34" s="530"/>
      <c r="E34" s="530"/>
      <c r="F34" s="530"/>
      <c r="G34" s="530"/>
      <c r="H34" s="530"/>
    </row>
    <row r="35" spans="1:9" ht="16.5" customHeight="1">
      <c r="A35" s="664" t="s">
        <v>908</v>
      </c>
      <c r="B35" s="665"/>
      <c r="C35" s="666"/>
      <c r="D35" s="568">
        <f>D26+D27+D31+D32+D33+D34</f>
        <v>0</v>
      </c>
      <c r="E35" s="568">
        <f>E26+E27+E31+E32+E33+E34</f>
        <v>0</v>
      </c>
      <c r="F35" s="568">
        <f>F26+F27+F31+F32+F33+F34</f>
        <v>0</v>
      </c>
      <c r="G35" s="568">
        <f>G26+G27+G31+G32+G33+G34</f>
        <v>0</v>
      </c>
      <c r="H35" s="568">
        <f>H26+H27+H31+H32+H33+H34</f>
        <v>0</v>
      </c>
      <c r="I35" s="634">
        <f>IF(A7=J21,IF(D35-(F35+H35)&lt;&gt;0,1,0),0)</f>
        <v>0</v>
      </c>
    </row>
    <row r="36" spans="1:9" ht="15">
      <c r="A36" s="1086" t="str">
        <f>IF(I35=1,"O total das DESPESAS EMPENHADAS deve coreesponder ao somatório das DESPESAS LIQUIDADAS + Inscritas em Restos a Pagar não Processados","")</f>
        <v/>
      </c>
      <c r="B36" s="1086"/>
      <c r="C36" s="1086"/>
      <c r="D36" s="1086"/>
      <c r="E36" s="1086"/>
      <c r="F36" s="1086"/>
      <c r="G36" s="1086"/>
      <c r="H36" s="1086"/>
    </row>
    <row r="37" spans="1:9" ht="22.5" customHeight="1">
      <c r="A37" s="667" t="s">
        <v>909</v>
      </c>
      <c r="B37" s="668"/>
      <c r="C37" s="668"/>
      <c r="D37" s="669">
        <f>D21-D35</f>
        <v>0</v>
      </c>
      <c r="E37" s="669">
        <f>E21-E35</f>
        <v>0</v>
      </c>
      <c r="F37" s="669">
        <f>F21-F35</f>
        <v>0</v>
      </c>
      <c r="G37" s="670">
        <f>G21-G35</f>
        <v>0</v>
      </c>
      <c r="H37" s="670">
        <f>H21-H35</f>
        <v>0</v>
      </c>
    </row>
    <row r="38" spans="1:9" ht="15" customHeight="1">
      <c r="A38" s="979" t="s">
        <v>727</v>
      </c>
      <c r="B38" s="979"/>
      <c r="C38" s="979"/>
      <c r="D38" s="651"/>
      <c r="E38" s="651"/>
      <c r="F38" s="637"/>
      <c r="G38" s="637"/>
    </row>
  </sheetData>
  <sheetProtection password="F3F6" sheet="1"/>
  <mergeCells count="28">
    <mergeCell ref="A32:C32"/>
    <mergeCell ref="A33:C33"/>
    <mergeCell ref="A34:C34"/>
    <mergeCell ref="A36:H36"/>
    <mergeCell ref="A38:C38"/>
    <mergeCell ref="H23:H25"/>
    <mergeCell ref="H10:H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A22:H22"/>
    <mergeCell ref="B10:C12"/>
    <mergeCell ref="D10:E10"/>
    <mergeCell ref="F10:G10"/>
    <mergeCell ref="A23:C25"/>
    <mergeCell ref="D23:E23"/>
    <mergeCell ref="F23:G23"/>
    <mergeCell ref="A3:G3"/>
    <mergeCell ref="A4:G4"/>
    <mergeCell ref="A5:G5"/>
    <mergeCell ref="A6:G6"/>
    <mergeCell ref="A7:G7"/>
  </mergeCells>
  <conditionalFormatting sqref="A22:H22">
    <cfRule type="expression" dxfId="3" priority="1" stopIfTrue="1">
      <formula>$I$21=1</formula>
    </cfRule>
  </conditionalFormatting>
  <conditionalFormatting sqref="A36:H36">
    <cfRule type="expression" dxfId="2" priority="2" stopIfTrue="1">
      <formula>I35=1</formula>
    </cfRule>
    <cfRule type="expression" dxfId="1" priority="3" stopIfTrue="1">
      <formula>$I$21=1</formula>
    </cfRule>
  </conditionalFormatting>
  <printOptions horizontalCentered="1" verticalCentered="1"/>
  <pageMargins left="0" right="0" top="0" bottom="0" header="0.51180555555555551" footer="0.51180555555555551"/>
  <pageSetup paperSize="9" scale="90" firstPageNumber="0" orientation="landscape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O65536"/>
  <sheetViews>
    <sheetView showGridLines="0" zoomScale="80" zoomScaleNormal="80" workbookViewId="0">
      <selection activeCell="I12" sqref="I12:L12"/>
    </sheetView>
  </sheetViews>
  <sheetFormatPr defaultColWidth="9.1796875" defaultRowHeight="11.25" customHeight="1"/>
  <cols>
    <col min="1" max="1" width="50.81640625" style="671" customWidth="1"/>
    <col min="2" max="12" width="9.26953125" style="671" customWidth="1"/>
    <col min="13" max="13" width="8" style="671" customWidth="1"/>
    <col min="14" max="16384" width="9.1796875" style="671"/>
  </cols>
  <sheetData>
    <row r="1" spans="1:15" ht="15.75" customHeight="1">
      <c r="A1" s="672" t="s">
        <v>910</v>
      </c>
      <c r="B1" s="673"/>
      <c r="C1" s="673"/>
      <c r="M1" s="674"/>
    </row>
    <row r="2" spans="1:15" ht="11.25" customHeight="1">
      <c r="M2" s="674"/>
    </row>
    <row r="3" spans="1:15" ht="11.25" customHeight="1">
      <c r="A3" s="1089" t="str">
        <f>+'Informações Iniciais'!A1:B1</f>
        <v>ESTADO DO MARANHÃO - PODER EXECUTIVO</v>
      </c>
      <c r="B3" s="1089"/>
      <c r="C3" s="1089"/>
      <c r="D3" s="1089"/>
      <c r="E3" s="1089"/>
      <c r="F3" s="1089"/>
      <c r="G3" s="1089"/>
      <c r="H3" s="1089"/>
      <c r="I3" s="1089"/>
      <c r="J3" s="1089"/>
      <c r="K3" s="1089"/>
      <c r="L3" s="1089"/>
      <c r="M3" s="675"/>
    </row>
    <row r="4" spans="1:15" ht="11.25" customHeight="1">
      <c r="A4" s="1089" t="s">
        <v>0</v>
      </c>
      <c r="B4" s="1089"/>
      <c r="C4" s="1089"/>
      <c r="D4" s="1089"/>
      <c r="E4" s="1089"/>
      <c r="F4" s="1089"/>
      <c r="G4" s="1089"/>
      <c r="H4" s="1089"/>
      <c r="I4" s="1089"/>
      <c r="J4" s="1089"/>
      <c r="K4" s="1089"/>
      <c r="L4" s="1089"/>
      <c r="M4" s="675"/>
    </row>
    <row r="5" spans="1:15" ht="11.25" customHeight="1">
      <c r="A5" s="1090" t="s">
        <v>911</v>
      </c>
      <c r="B5" s="1090"/>
      <c r="C5" s="1090"/>
      <c r="D5" s="1090"/>
      <c r="E5" s="1090"/>
      <c r="F5" s="1090"/>
      <c r="G5" s="1090"/>
      <c r="H5" s="1090"/>
      <c r="I5" s="1090"/>
      <c r="J5" s="1090"/>
      <c r="K5" s="1090"/>
      <c r="L5" s="1090"/>
      <c r="M5" s="675"/>
    </row>
    <row r="6" spans="1:15" ht="11.25" customHeight="1">
      <c r="A6" s="1089" t="s">
        <v>29</v>
      </c>
      <c r="B6" s="1089"/>
      <c r="C6" s="1089"/>
      <c r="D6" s="1089"/>
      <c r="E6" s="1089"/>
      <c r="F6" s="1089"/>
      <c r="G6" s="1089"/>
      <c r="H6" s="1089"/>
      <c r="I6" s="1089"/>
      <c r="J6" s="1089"/>
      <c r="K6" s="1089"/>
      <c r="L6" s="1089"/>
      <c r="M6" s="675"/>
    </row>
    <row r="7" spans="1:15" ht="11.25" customHeight="1">
      <c r="A7" s="1089" t="str">
        <f>+'Informações Iniciais'!A5:B5</f>
        <v>3º Bimestre de 2017</v>
      </c>
      <c r="B7" s="1089"/>
      <c r="C7" s="1089"/>
      <c r="D7" s="1089"/>
      <c r="E7" s="1089"/>
      <c r="F7" s="1089"/>
      <c r="G7" s="1089"/>
      <c r="H7" s="1089"/>
      <c r="I7" s="1089"/>
      <c r="J7" s="1089"/>
      <c r="K7" s="1089"/>
      <c r="L7" s="1089"/>
      <c r="M7" s="675"/>
    </row>
    <row r="8" spans="1:15" ht="15.75" customHeight="1">
      <c r="A8" s="1091" t="str">
        <f>IF(M8&gt;0,"ERRO!!!  Em alguma linha o saldo ''Até o bimestre'' está menor que o valor ''No bimestre''. Verifique!!!","")</f>
        <v/>
      </c>
      <c r="B8" s="1091"/>
      <c r="C8" s="1091"/>
      <c r="D8" s="1091"/>
      <c r="E8" s="1091"/>
      <c r="F8" s="1091"/>
      <c r="G8" s="1091"/>
      <c r="H8" s="1091"/>
      <c r="I8" s="1091"/>
      <c r="J8" s="1091"/>
      <c r="K8" s="1091"/>
      <c r="L8" s="1091"/>
      <c r="M8" s="675">
        <f>SUM(M12:M20)</f>
        <v>0</v>
      </c>
    </row>
    <row r="9" spans="1:15" ht="11.25" customHeight="1">
      <c r="A9" s="1092" t="s">
        <v>912</v>
      </c>
      <c r="B9" s="1092"/>
      <c r="C9" s="1092"/>
      <c r="D9" s="1092"/>
      <c r="E9" s="1093"/>
      <c r="F9" s="1093"/>
      <c r="G9" s="1093"/>
      <c r="H9" s="676"/>
      <c r="I9" s="1094"/>
      <c r="J9" s="1094"/>
      <c r="K9" s="1095" t="s">
        <v>31</v>
      </c>
      <c r="L9" s="1095"/>
      <c r="M9" s="675"/>
    </row>
    <row r="10" spans="1:15" s="680" customFormat="1" ht="11.25" customHeight="1">
      <c r="A10" s="1096" t="s">
        <v>913</v>
      </c>
      <c r="B10" s="1097" t="s">
        <v>914</v>
      </c>
      <c r="C10" s="1097"/>
      <c r="D10" s="1097"/>
      <c r="E10" s="1098" t="s">
        <v>915</v>
      </c>
      <c r="F10" s="1098"/>
      <c r="G10" s="1098"/>
      <c r="H10" s="1098"/>
      <c r="I10" s="1098"/>
      <c r="J10" s="677" t="str">
        <f>RIGHT('Informações Iniciais'!IV5,4)</f>
        <v>2017</v>
      </c>
      <c r="K10" s="678"/>
      <c r="L10" s="678"/>
      <c r="M10" s="679"/>
      <c r="O10" s="681" t="s">
        <v>916</v>
      </c>
    </row>
    <row r="11" spans="1:15" s="680" customFormat="1" ht="11.25" customHeight="1">
      <c r="A11" s="1096"/>
      <c r="B11" s="1099" t="str">
        <f>CONCATENATE(O10,(J10-1))</f>
        <v>31 DE DEZEMBRO DE 2016</v>
      </c>
      <c r="C11" s="1099"/>
      <c r="D11" s="1099"/>
      <c r="E11" s="1100" t="s">
        <v>917</v>
      </c>
      <c r="F11" s="1100"/>
      <c r="G11" s="1100"/>
      <c r="H11" s="1100"/>
      <c r="I11" s="1101" t="s">
        <v>918</v>
      </c>
      <c r="J11" s="1101"/>
      <c r="K11" s="1101"/>
      <c r="L11" s="1101"/>
      <c r="M11" s="679"/>
    </row>
    <row r="12" spans="1:15" s="680" customFormat="1" ht="11.25" customHeight="1">
      <c r="A12" s="682" t="s">
        <v>919</v>
      </c>
      <c r="B12" s="1102">
        <f>+B13</f>
        <v>0</v>
      </c>
      <c r="C12" s="1102"/>
      <c r="D12" s="1102"/>
      <c r="E12" s="1103">
        <f>+E13</f>
        <v>0</v>
      </c>
      <c r="F12" s="1103"/>
      <c r="G12" s="1103"/>
      <c r="H12" s="1103"/>
      <c r="I12" s="1104">
        <f>+I13</f>
        <v>0</v>
      </c>
      <c r="J12" s="1104"/>
      <c r="K12" s="1104"/>
      <c r="L12" s="1104"/>
      <c r="M12" s="679">
        <f>IF(E12&gt;I12,1,0)</f>
        <v>0</v>
      </c>
    </row>
    <row r="13" spans="1:15" s="680" customFormat="1" ht="11.25" customHeight="1">
      <c r="A13" s="683" t="s">
        <v>920</v>
      </c>
      <c r="B13" s="1105"/>
      <c r="C13" s="1105"/>
      <c r="D13" s="1105"/>
      <c r="E13" s="1106"/>
      <c r="F13" s="1106"/>
      <c r="G13" s="1106"/>
      <c r="H13" s="1106"/>
      <c r="I13" s="1107"/>
      <c r="J13" s="1107"/>
      <c r="K13" s="1107"/>
      <c r="L13" s="1107"/>
      <c r="M13" s="679"/>
    </row>
    <row r="14" spans="1:15" s="680" customFormat="1" ht="11.25" customHeight="1">
      <c r="A14" s="684" t="s">
        <v>921</v>
      </c>
      <c r="B14" s="1108">
        <f>SUM(B15:D17)</f>
        <v>0</v>
      </c>
      <c r="C14" s="1108"/>
      <c r="D14" s="1108"/>
      <c r="E14" s="1109">
        <f>SUM(E15:H17)</f>
        <v>0</v>
      </c>
      <c r="F14" s="1109"/>
      <c r="G14" s="1109"/>
      <c r="H14" s="1109"/>
      <c r="I14" s="1110">
        <f>SUM(I15:L17)</f>
        <v>0</v>
      </c>
      <c r="J14" s="1110"/>
      <c r="K14" s="1110"/>
      <c r="L14" s="1110"/>
      <c r="M14" s="679">
        <f>IF(E14&gt;I14,1,0)</f>
        <v>0</v>
      </c>
    </row>
    <row r="15" spans="1:15" s="680" customFormat="1" ht="11.25" customHeight="1">
      <c r="A15" s="685" t="s">
        <v>922</v>
      </c>
      <c r="B15" s="1105"/>
      <c r="C15" s="1105"/>
      <c r="D15" s="1105"/>
      <c r="E15" s="1111"/>
      <c r="F15" s="1111"/>
      <c r="G15" s="1111"/>
      <c r="H15" s="1111"/>
      <c r="I15" s="1107"/>
      <c r="J15" s="1107"/>
      <c r="K15" s="1107"/>
      <c r="L15" s="1107"/>
      <c r="M15" s="679"/>
    </row>
    <row r="16" spans="1:15" s="680" customFormat="1" ht="11.25" customHeight="1">
      <c r="A16" s="685" t="s">
        <v>923</v>
      </c>
      <c r="B16" s="1105"/>
      <c r="C16" s="1105"/>
      <c r="D16" s="1105"/>
      <c r="E16" s="1111"/>
      <c r="F16" s="1111"/>
      <c r="G16" s="1111"/>
      <c r="H16" s="1111"/>
      <c r="I16" s="1107"/>
      <c r="J16" s="1107"/>
      <c r="K16" s="1107"/>
      <c r="L16" s="1107"/>
      <c r="M16" s="679"/>
    </row>
    <row r="17" spans="1:13" s="680" customFormat="1" ht="11.25" customHeight="1">
      <c r="A17" s="686" t="s">
        <v>924</v>
      </c>
      <c r="B17" s="1112"/>
      <c r="C17" s="1112"/>
      <c r="D17" s="1112"/>
      <c r="E17" s="1106"/>
      <c r="F17" s="1106"/>
      <c r="G17" s="1106"/>
      <c r="H17" s="1106"/>
      <c r="I17" s="1113"/>
      <c r="J17" s="1113"/>
      <c r="K17" s="1113"/>
      <c r="L17" s="1113"/>
      <c r="M17" s="679"/>
    </row>
    <row r="18" spans="1:13" s="680" customFormat="1" ht="11.25" customHeight="1">
      <c r="A18" s="684" t="s">
        <v>925</v>
      </c>
      <c r="B18" s="1108">
        <f>SUM(B19:D20)</f>
        <v>0</v>
      </c>
      <c r="C18" s="1108"/>
      <c r="D18" s="1108"/>
      <c r="E18" s="1109">
        <f>SUM(E19:H20)</f>
        <v>0</v>
      </c>
      <c r="F18" s="1109"/>
      <c r="G18" s="1109"/>
      <c r="H18" s="1109"/>
      <c r="I18" s="1110">
        <f>SUM(I19:L20)</f>
        <v>0</v>
      </c>
      <c r="J18" s="1110"/>
      <c r="K18" s="1110"/>
      <c r="L18" s="1110"/>
      <c r="M18" s="679">
        <f>IF(E18&gt;I18,1,0)</f>
        <v>0</v>
      </c>
    </row>
    <row r="19" spans="1:13" s="680" customFormat="1" ht="11.25" customHeight="1">
      <c r="A19" s="685" t="s">
        <v>926</v>
      </c>
      <c r="B19" s="1105"/>
      <c r="C19" s="1105"/>
      <c r="D19" s="1105"/>
      <c r="E19" s="1111"/>
      <c r="F19" s="1111"/>
      <c r="G19" s="1111"/>
      <c r="H19" s="1111"/>
      <c r="I19" s="1107"/>
      <c r="J19" s="1107"/>
      <c r="K19" s="1107"/>
      <c r="L19" s="1107"/>
      <c r="M19" s="679"/>
    </row>
    <row r="20" spans="1:13" s="680" customFormat="1" ht="11.25" customHeight="1">
      <c r="A20" s="686" t="s">
        <v>927</v>
      </c>
      <c r="B20" s="1105"/>
      <c r="C20" s="1105"/>
      <c r="D20" s="1105"/>
      <c r="E20" s="1106"/>
      <c r="F20" s="1106"/>
      <c r="G20" s="1106"/>
      <c r="H20" s="1106"/>
      <c r="I20" s="1107"/>
      <c r="J20" s="1107"/>
      <c r="K20" s="1107"/>
      <c r="L20" s="1107"/>
      <c r="M20" s="679"/>
    </row>
    <row r="21" spans="1:13" ht="3" customHeight="1">
      <c r="A21" s="1114"/>
      <c r="B21" s="1114"/>
      <c r="C21" s="1114"/>
      <c r="D21" s="1114"/>
      <c r="E21" s="1114"/>
      <c r="F21" s="1114"/>
      <c r="G21" s="1114"/>
      <c r="H21" s="1114"/>
      <c r="I21" s="1114"/>
      <c r="J21" s="1114"/>
      <c r="K21" s="1114"/>
      <c r="L21" s="1114"/>
      <c r="M21" s="674"/>
    </row>
    <row r="22" spans="1:13" s="689" customFormat="1" ht="11.25" customHeight="1">
      <c r="A22" s="687"/>
      <c r="B22" s="1101" t="s">
        <v>928</v>
      </c>
      <c r="C22" s="1101" t="s">
        <v>929</v>
      </c>
      <c r="D22" s="1101">
        <f>+C24+1</f>
        <v>2018</v>
      </c>
      <c r="E22" s="1101">
        <f t="shared" ref="E22:L22" si="0">+D22+1</f>
        <v>2019</v>
      </c>
      <c r="F22" s="1101">
        <f t="shared" si="0"/>
        <v>2020</v>
      </c>
      <c r="G22" s="1101">
        <f t="shared" si="0"/>
        <v>2021</v>
      </c>
      <c r="H22" s="1101">
        <f t="shared" si="0"/>
        <v>2022</v>
      </c>
      <c r="I22" s="1101">
        <f t="shared" si="0"/>
        <v>2023</v>
      </c>
      <c r="J22" s="1101">
        <f t="shared" si="0"/>
        <v>2024</v>
      </c>
      <c r="K22" s="1101">
        <f t="shared" si="0"/>
        <v>2025</v>
      </c>
      <c r="L22" s="1101">
        <f t="shared" si="0"/>
        <v>2026</v>
      </c>
      <c r="M22" s="688"/>
    </row>
    <row r="23" spans="1:13" ht="11.25" customHeight="1">
      <c r="A23" s="690" t="s">
        <v>930</v>
      </c>
      <c r="B23" s="1101"/>
      <c r="C23" s="1101"/>
      <c r="D23" s="1101"/>
      <c r="E23" s="1101"/>
      <c r="F23" s="1101"/>
      <c r="G23" s="1101"/>
      <c r="H23" s="1101"/>
      <c r="I23" s="1101"/>
      <c r="J23" s="1101"/>
      <c r="K23" s="1101"/>
      <c r="L23" s="1101"/>
      <c r="M23" s="688"/>
    </row>
    <row r="24" spans="1:13" ht="11.25" customHeight="1">
      <c r="A24" s="691"/>
      <c r="B24" s="1101"/>
      <c r="C24" s="692" t="str">
        <f>+J10</f>
        <v>2017</v>
      </c>
      <c r="D24" s="1101"/>
      <c r="E24" s="1101"/>
      <c r="F24" s="1101"/>
      <c r="G24" s="1101"/>
      <c r="H24" s="1101"/>
      <c r="I24" s="1101"/>
      <c r="J24" s="1101"/>
      <c r="K24" s="1101"/>
      <c r="L24" s="1101"/>
      <c r="M24" s="688"/>
    </row>
    <row r="25" spans="1:13" ht="11.25" customHeight="1">
      <c r="A25" s="673" t="s">
        <v>931</v>
      </c>
      <c r="B25" s="693"/>
      <c r="C25" s="693"/>
      <c r="D25" s="693"/>
      <c r="E25" s="693"/>
      <c r="F25" s="693"/>
      <c r="G25" s="693"/>
      <c r="H25" s="693"/>
      <c r="I25" s="693"/>
      <c r="J25" s="693"/>
      <c r="K25" s="694"/>
      <c r="L25" s="693"/>
      <c r="M25" s="695"/>
    </row>
    <row r="26" spans="1:13" ht="11.25" customHeight="1">
      <c r="A26" s="673" t="s">
        <v>932</v>
      </c>
      <c r="B26" s="693"/>
      <c r="C26" s="693"/>
      <c r="D26" s="693"/>
      <c r="E26" s="693"/>
      <c r="F26" s="693"/>
      <c r="G26" s="693"/>
      <c r="H26" s="693"/>
      <c r="I26" s="693"/>
      <c r="J26" s="693"/>
      <c r="K26" s="694"/>
      <c r="L26" s="693"/>
      <c r="M26" s="695"/>
    </row>
    <row r="27" spans="1:13" ht="11.25" customHeight="1">
      <c r="A27" s="683" t="s">
        <v>933</v>
      </c>
      <c r="B27" s="696">
        <f t="shared" ref="B27:L27" si="1">+B26+B25</f>
        <v>0</v>
      </c>
      <c r="C27" s="696">
        <f t="shared" si="1"/>
        <v>0</v>
      </c>
      <c r="D27" s="696">
        <f t="shared" si="1"/>
        <v>0</v>
      </c>
      <c r="E27" s="696">
        <f t="shared" si="1"/>
        <v>0</v>
      </c>
      <c r="F27" s="696">
        <f t="shared" si="1"/>
        <v>0</v>
      </c>
      <c r="G27" s="696">
        <f t="shared" si="1"/>
        <v>0</v>
      </c>
      <c r="H27" s="696">
        <f t="shared" si="1"/>
        <v>0</v>
      </c>
      <c r="I27" s="696">
        <f t="shared" si="1"/>
        <v>0</v>
      </c>
      <c r="J27" s="696">
        <f t="shared" si="1"/>
        <v>0</v>
      </c>
      <c r="K27" s="696">
        <f t="shared" si="1"/>
        <v>0</v>
      </c>
      <c r="L27" s="696">
        <f t="shared" si="1"/>
        <v>0</v>
      </c>
      <c r="M27" s="695"/>
    </row>
    <row r="28" spans="1:13" ht="11.25" customHeight="1">
      <c r="A28" s="683" t="s">
        <v>934</v>
      </c>
      <c r="B28" s="693"/>
      <c r="C28" s="693"/>
      <c r="D28" s="693"/>
      <c r="E28" s="693"/>
      <c r="F28" s="693"/>
      <c r="G28" s="693"/>
      <c r="H28" s="693"/>
      <c r="I28" s="693"/>
      <c r="J28" s="693"/>
      <c r="K28" s="694"/>
      <c r="L28" s="693"/>
      <c r="M28" s="695"/>
    </row>
    <row r="29" spans="1:13" ht="11.25" customHeight="1">
      <c r="A29" s="697" t="s">
        <v>935</v>
      </c>
      <c r="B29" s="698"/>
      <c r="C29" s="696">
        <f>IF(M29&gt;0,M29,0)</f>
        <v>17329007.219999999</v>
      </c>
      <c r="D29" s="698"/>
      <c r="E29" s="698"/>
      <c r="F29" s="698"/>
      <c r="G29" s="698"/>
      <c r="H29" s="698"/>
      <c r="I29" s="698"/>
      <c r="J29" s="698"/>
      <c r="K29" s="699"/>
      <c r="L29" s="698"/>
      <c r="M29" s="700">
        <f>+'Anexo 3 - RCL'!N39</f>
        <v>17329007.219999999</v>
      </c>
    </row>
    <row r="30" spans="1:13" ht="11.25" customHeight="1">
      <c r="A30" s="673" t="s">
        <v>936</v>
      </c>
      <c r="B30" s="696">
        <f t="shared" ref="B30:L30" si="2">+B25+B28</f>
        <v>0</v>
      </c>
      <c r="C30" s="696">
        <f t="shared" si="2"/>
        <v>0</v>
      </c>
      <c r="D30" s="696">
        <f t="shared" si="2"/>
        <v>0</v>
      </c>
      <c r="E30" s="696">
        <f t="shared" si="2"/>
        <v>0</v>
      </c>
      <c r="F30" s="696">
        <f t="shared" si="2"/>
        <v>0</v>
      </c>
      <c r="G30" s="696">
        <f t="shared" si="2"/>
        <v>0</v>
      </c>
      <c r="H30" s="696">
        <f t="shared" si="2"/>
        <v>0</v>
      </c>
      <c r="I30" s="696">
        <f t="shared" si="2"/>
        <v>0</v>
      </c>
      <c r="J30" s="696">
        <f t="shared" si="2"/>
        <v>0</v>
      </c>
      <c r="K30" s="696">
        <f t="shared" si="2"/>
        <v>0</v>
      </c>
      <c r="L30" s="696">
        <f t="shared" si="2"/>
        <v>0</v>
      </c>
      <c r="M30" s="695"/>
    </row>
    <row r="31" spans="1:13" ht="11.25" customHeight="1">
      <c r="A31" s="697" t="s">
        <v>937</v>
      </c>
      <c r="B31" s="701">
        <f t="shared" ref="B31:L31" si="3">IF(B29="",0,IF(B29=0,0,+B30/B29))</f>
        <v>0</v>
      </c>
      <c r="C31" s="701">
        <f t="shared" si="3"/>
        <v>0</v>
      </c>
      <c r="D31" s="701">
        <f t="shared" si="3"/>
        <v>0</v>
      </c>
      <c r="E31" s="701">
        <f t="shared" si="3"/>
        <v>0</v>
      </c>
      <c r="F31" s="701">
        <f t="shared" si="3"/>
        <v>0</v>
      </c>
      <c r="G31" s="701">
        <f t="shared" si="3"/>
        <v>0</v>
      </c>
      <c r="H31" s="701">
        <f t="shared" si="3"/>
        <v>0</v>
      </c>
      <c r="I31" s="701">
        <f t="shared" si="3"/>
        <v>0</v>
      </c>
      <c r="J31" s="701">
        <f t="shared" si="3"/>
        <v>0</v>
      </c>
      <c r="K31" s="701">
        <f t="shared" si="3"/>
        <v>0</v>
      </c>
      <c r="L31" s="701">
        <f t="shared" si="3"/>
        <v>0</v>
      </c>
      <c r="M31" s="702"/>
    </row>
    <row r="32" spans="1:13" s="704" customFormat="1" ht="11.25" customHeight="1">
      <c r="A32" s="1117" t="s">
        <v>938</v>
      </c>
      <c r="B32" s="1117"/>
      <c r="C32" s="1117"/>
      <c r="D32" s="1117"/>
      <c r="E32" s="1117"/>
      <c r="F32" s="1117"/>
      <c r="G32" s="1117"/>
      <c r="H32" s="1117"/>
      <c r="I32" s="1117"/>
      <c r="J32" s="1117"/>
      <c r="K32" s="1117"/>
      <c r="L32" s="1117"/>
      <c r="M32" s="703"/>
    </row>
    <row r="33" spans="1:13" ht="31.5" customHeight="1">
      <c r="A33" s="1115" t="s">
        <v>154</v>
      </c>
      <c r="B33" s="1115"/>
      <c r="C33" s="1115"/>
      <c r="D33" s="1115"/>
      <c r="E33" s="1115"/>
      <c r="F33" s="1115"/>
      <c r="G33" s="1115"/>
      <c r="H33" s="1115"/>
      <c r="I33" s="1115"/>
      <c r="J33" s="1115"/>
      <c r="K33" s="1115"/>
      <c r="L33" s="1115"/>
      <c r="M33" s="705"/>
    </row>
    <row r="34" spans="1:13" ht="20.25" customHeight="1">
      <c r="A34" s="1116" t="s">
        <v>939</v>
      </c>
      <c r="B34" s="1116"/>
      <c r="C34" s="1116"/>
      <c r="D34" s="1116"/>
      <c r="E34" s="1116"/>
      <c r="F34" s="1116"/>
      <c r="G34" s="1116"/>
      <c r="H34" s="1116"/>
      <c r="I34" s="1116"/>
      <c r="J34" s="1116"/>
      <c r="K34" s="1116"/>
      <c r="L34" s="1116"/>
    </row>
    <row r="65536" ht="12.75" customHeight="1"/>
  </sheetData>
  <sheetProtection selectLockedCells="1" selectUnlockedCells="1"/>
  <mergeCells count="58">
    <mergeCell ref="A33:L33"/>
    <mergeCell ref="A34:L34"/>
    <mergeCell ref="H22:H24"/>
    <mergeCell ref="I22:I24"/>
    <mergeCell ref="J22:J24"/>
    <mergeCell ref="K22:K24"/>
    <mergeCell ref="L22:L24"/>
    <mergeCell ref="A32:L32"/>
    <mergeCell ref="B20:D20"/>
    <mergeCell ref="E20:H20"/>
    <mergeCell ref="I20:L20"/>
    <mergeCell ref="A21:L21"/>
    <mergeCell ref="B22:B24"/>
    <mergeCell ref="C22:C23"/>
    <mergeCell ref="D22:D24"/>
    <mergeCell ref="E22:E24"/>
    <mergeCell ref="F22:F24"/>
    <mergeCell ref="G22:G24"/>
    <mergeCell ref="B18:D18"/>
    <mergeCell ref="E18:H18"/>
    <mergeCell ref="I18:L18"/>
    <mergeCell ref="B19:D19"/>
    <mergeCell ref="E19:H19"/>
    <mergeCell ref="I19:L19"/>
    <mergeCell ref="B16:D16"/>
    <mergeCell ref="E16:H16"/>
    <mergeCell ref="I16:L16"/>
    <mergeCell ref="B17:D17"/>
    <mergeCell ref="E17:H17"/>
    <mergeCell ref="I17:L17"/>
    <mergeCell ref="B14:D14"/>
    <mergeCell ref="E14:H14"/>
    <mergeCell ref="I14:L14"/>
    <mergeCell ref="B15:D15"/>
    <mergeCell ref="E15:H15"/>
    <mergeCell ref="I15:L15"/>
    <mergeCell ref="B12:D12"/>
    <mergeCell ref="E12:H12"/>
    <mergeCell ref="I12:L12"/>
    <mergeCell ref="B13:D13"/>
    <mergeCell ref="E13:H13"/>
    <mergeCell ref="I13:L13"/>
    <mergeCell ref="A10:A11"/>
    <mergeCell ref="B10:D10"/>
    <mergeCell ref="E10:I10"/>
    <mergeCell ref="B11:D11"/>
    <mergeCell ref="E11:H11"/>
    <mergeCell ref="I11:L11"/>
    <mergeCell ref="A8:L8"/>
    <mergeCell ref="A9:D9"/>
    <mergeCell ref="E9:G9"/>
    <mergeCell ref="I9:J9"/>
    <mergeCell ref="K9:L9"/>
    <mergeCell ref="A3:L3"/>
    <mergeCell ref="A4:L4"/>
    <mergeCell ref="A5:L5"/>
    <mergeCell ref="A6:L6"/>
    <mergeCell ref="A7:L7"/>
  </mergeCells>
  <conditionalFormatting sqref="A8:L8">
    <cfRule type="expression" dxfId="0" priority="1" stopIfTrue="1">
      <formula>$M$8&gt;0</formula>
    </cfRule>
  </conditionalFormatting>
  <printOptions horizontalCentered="1" verticalCentered="1"/>
  <pageMargins left="0" right="0" top="0" bottom="0" header="0.51180555555555551" footer="0.51180555555555551"/>
  <pageSetup paperSize="9" firstPageNumber="0" orientation="landscape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BG92"/>
  <sheetViews>
    <sheetView showGridLines="0" zoomScale="80" zoomScaleNormal="80" workbookViewId="0">
      <selection activeCell="A92" sqref="A92:E92"/>
    </sheetView>
  </sheetViews>
  <sheetFormatPr defaultColWidth="1" defaultRowHeight="11.25" customHeight="1"/>
  <cols>
    <col min="1" max="1" width="84.7265625" style="453" customWidth="1"/>
    <col min="2" max="2" width="16.453125" style="453" customWidth="1"/>
    <col min="3" max="3" width="16.453125" style="706" customWidth="1"/>
    <col min="4" max="5" width="16.453125" style="453" customWidth="1"/>
    <col min="6" max="59" width="15.7265625" style="453" customWidth="1"/>
    <col min="60" max="16384" width="1" style="453"/>
  </cols>
  <sheetData>
    <row r="1" spans="1:5" ht="15.75" customHeight="1">
      <c r="A1" s="1118" t="s">
        <v>940</v>
      </c>
      <c r="B1" s="1118"/>
      <c r="C1" s="1118"/>
      <c r="D1" s="1118"/>
      <c r="E1" s="1118"/>
    </row>
    <row r="2" spans="1:5" ht="11.25" customHeight="1">
      <c r="A2" s="707"/>
    </row>
    <row r="3" spans="1:5" ht="11.25" customHeight="1">
      <c r="A3" s="1005" t="str">
        <f>+'Informações Iniciais'!A1</f>
        <v>ESTADO DO MARANHÃO - PODER EXECUTIVO</v>
      </c>
      <c r="B3" s="1005"/>
      <c r="C3" s="1005"/>
      <c r="D3" s="1005"/>
      <c r="E3" s="1005"/>
    </row>
    <row r="4" spans="1:5" ht="11.25" customHeight="1">
      <c r="A4" s="1006" t="s">
        <v>941</v>
      </c>
      <c r="B4" s="1006"/>
      <c r="C4" s="1006"/>
      <c r="D4" s="1006"/>
      <c r="E4" s="1006"/>
    </row>
    <row r="5" spans="1:5" ht="11.25" customHeight="1">
      <c r="A5" s="1005" t="s">
        <v>29</v>
      </c>
      <c r="B5" s="1005"/>
      <c r="C5" s="1005"/>
      <c r="D5" s="1005"/>
      <c r="E5" s="1005"/>
    </row>
    <row r="6" spans="1:5" ht="11.25" customHeight="1">
      <c r="A6" s="1005" t="str">
        <f>+'Informações Iniciais'!A5</f>
        <v>3º Bimestre de 2017</v>
      </c>
      <c r="B6" s="1005"/>
      <c r="C6" s="1005"/>
      <c r="D6" s="1005"/>
      <c r="E6" s="1005"/>
    </row>
    <row r="7" spans="1:5" ht="11.25" customHeight="1">
      <c r="A7" s="708"/>
      <c r="B7" s="708"/>
      <c r="C7" s="708"/>
      <c r="D7" s="708"/>
      <c r="E7" s="708"/>
    </row>
    <row r="8" spans="1:5" ht="11.25" customHeight="1">
      <c r="A8" s="453" t="s">
        <v>942</v>
      </c>
      <c r="B8" s="709"/>
      <c r="E8" s="710" t="s">
        <v>31</v>
      </c>
    </row>
    <row r="9" spans="1:5" s="713" customFormat="1" ht="21" customHeight="1">
      <c r="A9" s="711" t="s">
        <v>28</v>
      </c>
      <c r="B9" s="1119" t="s">
        <v>39</v>
      </c>
      <c r="C9" s="1119"/>
      <c r="D9" s="1119"/>
      <c r="E9" s="1119"/>
    </row>
    <row r="10" spans="1:5" ht="11.25" customHeight="1">
      <c r="A10" s="714" t="s">
        <v>32</v>
      </c>
      <c r="B10" s="1015"/>
      <c r="C10" s="1015"/>
      <c r="D10" s="1015"/>
      <c r="E10" s="1015"/>
    </row>
    <row r="11" spans="1:5" ht="11.25" customHeight="1">
      <c r="A11" s="715" t="s">
        <v>943</v>
      </c>
      <c r="B11" s="1017">
        <v>23289012</v>
      </c>
      <c r="C11" s="1017"/>
      <c r="D11" s="1017"/>
      <c r="E11" s="1017"/>
    </row>
    <row r="12" spans="1:5" ht="11.25" customHeight="1">
      <c r="A12" s="715" t="s">
        <v>944</v>
      </c>
      <c r="B12" s="1017">
        <v>23289012</v>
      </c>
      <c r="C12" s="1017"/>
      <c r="D12" s="1017"/>
      <c r="E12" s="1017"/>
    </row>
    <row r="13" spans="1:5" ht="11.25" customHeight="1">
      <c r="A13" s="715" t="s">
        <v>945</v>
      </c>
      <c r="B13" s="1017">
        <v>8311035.71</v>
      </c>
      <c r="C13" s="1017"/>
      <c r="D13" s="1017"/>
      <c r="E13" s="1017"/>
    </row>
    <row r="14" spans="1:5" ht="11.25" customHeight="1">
      <c r="A14" s="715" t="s">
        <v>946</v>
      </c>
      <c r="B14" s="1017">
        <v>0</v>
      </c>
      <c r="C14" s="1017"/>
      <c r="D14" s="1017"/>
      <c r="E14" s="1017"/>
    </row>
    <row r="15" spans="1:5" ht="11.25" customHeight="1">
      <c r="A15" s="715" t="s">
        <v>947</v>
      </c>
      <c r="B15" s="1017">
        <v>0</v>
      </c>
      <c r="C15" s="1017"/>
      <c r="D15" s="1017"/>
      <c r="E15" s="1017"/>
    </row>
    <row r="16" spans="1:5" ht="11.25" customHeight="1">
      <c r="A16" s="714" t="s">
        <v>124</v>
      </c>
      <c r="B16" s="1018"/>
      <c r="C16" s="1018"/>
      <c r="D16" s="1018"/>
      <c r="E16" s="1018"/>
    </row>
    <row r="17" spans="1:5" ht="11.25" customHeight="1">
      <c r="A17" s="716" t="s">
        <v>948</v>
      </c>
      <c r="B17" s="1017">
        <v>23289012</v>
      </c>
      <c r="C17" s="1017"/>
      <c r="D17" s="1017"/>
      <c r="E17" s="1017"/>
    </row>
    <row r="18" spans="1:5" ht="11.25" customHeight="1">
      <c r="A18" s="716" t="s">
        <v>949</v>
      </c>
      <c r="B18" s="1017"/>
      <c r="C18" s="1017"/>
      <c r="D18" s="1017"/>
      <c r="E18" s="1017"/>
    </row>
    <row r="19" spans="1:5" ht="11.25" customHeight="1">
      <c r="A19" s="716" t="s">
        <v>950</v>
      </c>
      <c r="B19" s="1017">
        <v>24059012.010000002</v>
      </c>
      <c r="C19" s="1017"/>
      <c r="D19" s="1017"/>
      <c r="E19" s="1017"/>
    </row>
    <row r="20" spans="1:5" ht="11.25" customHeight="1">
      <c r="A20" s="716" t="s">
        <v>951</v>
      </c>
      <c r="B20" s="1017">
        <v>9508086.4499999993</v>
      </c>
      <c r="C20" s="1017"/>
      <c r="D20" s="1017"/>
      <c r="E20" s="1017"/>
    </row>
    <row r="21" spans="1:5" ht="11.25" customHeight="1">
      <c r="A21" s="715" t="s">
        <v>952</v>
      </c>
      <c r="B21" s="1120">
        <v>7492542.7000000002</v>
      </c>
      <c r="C21" s="1120"/>
      <c r="D21" s="1120"/>
      <c r="E21" s="1120"/>
    </row>
    <row r="22" spans="1:5" ht="11.25" customHeight="1">
      <c r="A22" s="716" t="s">
        <v>953</v>
      </c>
      <c r="B22" s="718">
        <v>7507368.9900000002</v>
      </c>
      <c r="C22" s="719"/>
      <c r="D22" s="719"/>
      <c r="E22" s="717"/>
    </row>
    <row r="23" spans="1:5" ht="11.25" customHeight="1">
      <c r="A23" s="456" t="s">
        <v>954</v>
      </c>
      <c r="B23" s="1019">
        <v>818492.05</v>
      </c>
      <c r="C23" s="1019"/>
      <c r="D23" s="1019"/>
      <c r="E23" s="1019"/>
    </row>
    <row r="24" spans="1:5" s="713" customFormat="1" ht="21" customHeight="1">
      <c r="A24" s="711" t="s">
        <v>955</v>
      </c>
      <c r="B24" s="1121" t="s">
        <v>39</v>
      </c>
      <c r="C24" s="1121"/>
      <c r="D24" s="1121"/>
      <c r="E24" s="1121"/>
    </row>
    <row r="25" spans="1:5" ht="11.25" customHeight="1">
      <c r="A25" s="716" t="s">
        <v>956</v>
      </c>
      <c r="B25" s="1014">
        <v>9508086.4499999993</v>
      </c>
      <c r="C25" s="1014"/>
      <c r="D25" s="1014"/>
      <c r="E25" s="1014"/>
    </row>
    <row r="26" spans="1:5" ht="11.25" customHeight="1">
      <c r="A26" s="720" t="s">
        <v>957</v>
      </c>
      <c r="B26" s="1017">
        <v>7492542.7000000002</v>
      </c>
      <c r="C26" s="1017"/>
      <c r="D26" s="1017"/>
      <c r="E26" s="1017"/>
    </row>
    <row r="27" spans="1:5" s="713" customFormat="1" ht="23.25" customHeight="1">
      <c r="A27" s="721" t="s">
        <v>958</v>
      </c>
      <c r="B27" s="1122" t="s">
        <v>39</v>
      </c>
      <c r="C27" s="1122"/>
      <c r="D27" s="1122"/>
      <c r="E27" s="1122"/>
    </row>
    <row r="28" spans="1:5" ht="11.25" customHeight="1">
      <c r="A28" s="722" t="s">
        <v>959</v>
      </c>
      <c r="B28" s="1123">
        <v>17329007.219999999</v>
      </c>
      <c r="C28" s="1123"/>
      <c r="D28" s="1123"/>
      <c r="E28" s="1123"/>
    </row>
    <row r="29" spans="1:5" ht="11.25" customHeight="1">
      <c r="A29" s="716"/>
      <c r="B29" s="723"/>
      <c r="C29" s="724"/>
      <c r="D29" s="725"/>
    </row>
    <row r="30" spans="1:5" s="713" customFormat="1" ht="21.75" customHeight="1">
      <c r="A30" s="711" t="s">
        <v>960</v>
      </c>
      <c r="B30" s="1119" t="s">
        <v>39</v>
      </c>
      <c r="C30" s="1119"/>
      <c r="D30" s="1119"/>
      <c r="E30" s="1119"/>
    </row>
    <row r="31" spans="1:5" s="726" customFormat="1" ht="11.25" customHeight="1">
      <c r="A31" s="716" t="s">
        <v>961</v>
      </c>
      <c r="B31" s="1017">
        <v>0</v>
      </c>
      <c r="C31" s="1017"/>
      <c r="D31" s="1017"/>
      <c r="E31" s="1017"/>
    </row>
    <row r="32" spans="1:5" ht="11.25" customHeight="1">
      <c r="A32" s="716" t="s">
        <v>962</v>
      </c>
      <c r="B32" s="1017">
        <v>0</v>
      </c>
      <c r="C32" s="1017"/>
      <c r="D32" s="1017"/>
      <c r="E32" s="1017"/>
    </row>
    <row r="33" spans="1:5" ht="11.25" customHeight="1">
      <c r="A33" s="716" t="s">
        <v>963</v>
      </c>
      <c r="B33" s="1017">
        <v>0</v>
      </c>
      <c r="C33" s="1017"/>
      <c r="D33" s="1017"/>
      <c r="E33" s="1017"/>
    </row>
    <row r="34" spans="1:5" ht="11.25" customHeight="1">
      <c r="A34" s="716" t="s">
        <v>964</v>
      </c>
      <c r="B34" s="1018">
        <f>+B32-B33</f>
        <v>0</v>
      </c>
      <c r="C34" s="1018"/>
      <c r="D34" s="1018"/>
      <c r="E34" s="1018"/>
    </row>
    <row r="35" spans="1:5" ht="11.25" customHeight="1">
      <c r="A35" s="716" t="s">
        <v>965</v>
      </c>
      <c r="B35" s="1017">
        <v>0</v>
      </c>
      <c r="C35" s="1017"/>
      <c r="D35" s="1017"/>
      <c r="E35" s="1017"/>
    </row>
    <row r="36" spans="1:5" ht="11.25" customHeight="1">
      <c r="A36" s="716" t="s">
        <v>966</v>
      </c>
      <c r="B36" s="1017">
        <v>0</v>
      </c>
      <c r="C36" s="1017"/>
      <c r="D36" s="1017"/>
      <c r="E36" s="1017"/>
    </row>
    <row r="37" spans="1:5" ht="11.25" customHeight="1">
      <c r="A37" s="716" t="s">
        <v>967</v>
      </c>
      <c r="B37" s="1017">
        <v>0</v>
      </c>
      <c r="C37" s="1017"/>
      <c r="D37" s="1017"/>
      <c r="E37" s="1017"/>
    </row>
    <row r="38" spans="1:5" ht="11.25" customHeight="1">
      <c r="A38" s="456" t="s">
        <v>968</v>
      </c>
      <c r="B38" s="1020">
        <f>+B36-B37</f>
        <v>0</v>
      </c>
      <c r="C38" s="1020"/>
      <c r="D38" s="1020"/>
      <c r="E38" s="1020"/>
    </row>
    <row r="39" spans="1:5" ht="11.25" customHeight="1">
      <c r="E39" s="716"/>
    </row>
    <row r="40" spans="1:5" ht="11.25" customHeight="1">
      <c r="A40" s="1122" t="s">
        <v>969</v>
      </c>
      <c r="B40" s="727" t="s">
        <v>970</v>
      </c>
      <c r="C40" s="727" t="s">
        <v>971</v>
      </c>
      <c r="D40" s="1121" t="s">
        <v>972</v>
      </c>
      <c r="E40" s="1121"/>
    </row>
    <row r="41" spans="1:5" ht="11.25" customHeight="1">
      <c r="A41" s="1122"/>
      <c r="B41" s="728" t="s">
        <v>973</v>
      </c>
      <c r="C41" s="1124" t="s">
        <v>39</v>
      </c>
      <c r="D41" s="1121"/>
      <c r="E41" s="1121"/>
    </row>
    <row r="42" spans="1:5" ht="11.25" customHeight="1">
      <c r="A42" s="1122"/>
      <c r="B42" s="728" t="s">
        <v>974</v>
      </c>
      <c r="C42" s="1124"/>
      <c r="D42" s="1121"/>
      <c r="E42" s="1121"/>
    </row>
    <row r="43" spans="1:5" ht="11.25" customHeight="1">
      <c r="A43" s="1122"/>
      <c r="B43" s="729" t="s">
        <v>40</v>
      </c>
      <c r="C43" s="729" t="s">
        <v>41</v>
      </c>
      <c r="D43" s="1125" t="s">
        <v>42</v>
      </c>
      <c r="E43" s="1125"/>
    </row>
    <row r="44" spans="1:5" ht="11.25" customHeight="1">
      <c r="A44" s="715" t="s">
        <v>975</v>
      </c>
      <c r="B44" s="730"/>
      <c r="C44" s="479"/>
      <c r="D44" s="1126">
        <f>IF(B44="",0,IF(B44=0,0,+C44/B44))</f>
        <v>0</v>
      </c>
      <c r="E44" s="1126"/>
    </row>
    <row r="45" spans="1:5" ht="11.25" customHeight="1">
      <c r="A45" s="720" t="s">
        <v>976</v>
      </c>
      <c r="B45" s="731">
        <v>1077461.3999999999</v>
      </c>
      <c r="C45" s="732">
        <f>-B45-1</f>
        <v>-1077462.3999999999</v>
      </c>
      <c r="D45" s="1127">
        <f>IF(B45="",0,IF(B45=0,0,+C45/B45))</f>
        <v>-1.0000009281074942</v>
      </c>
      <c r="E45" s="1127"/>
    </row>
    <row r="47" spans="1:5" ht="11.25" customHeight="1">
      <c r="A47" s="1122" t="s">
        <v>977</v>
      </c>
      <c r="B47" s="1119" t="s">
        <v>978</v>
      </c>
      <c r="C47" s="727" t="s">
        <v>979</v>
      </c>
      <c r="D47" s="733" t="s">
        <v>980</v>
      </c>
      <c r="E47" s="727" t="s">
        <v>981</v>
      </c>
    </row>
    <row r="48" spans="1:5" ht="11.25" customHeight="1">
      <c r="A48" s="1122"/>
      <c r="B48" s="1119"/>
      <c r="C48" s="729" t="s">
        <v>39</v>
      </c>
      <c r="D48" s="734" t="s">
        <v>39</v>
      </c>
      <c r="E48" s="729" t="s">
        <v>982</v>
      </c>
    </row>
    <row r="49" spans="1:59" ht="11.25" customHeight="1">
      <c r="A49" s="715" t="s">
        <v>983</v>
      </c>
      <c r="B49" s="735">
        <f>SUM(B50:B54)</f>
        <v>872530.62</v>
      </c>
      <c r="C49" s="735">
        <f>SUM(C50:C54)</f>
        <v>0</v>
      </c>
      <c r="D49" s="735">
        <f>SUM(D50:D54)</f>
        <v>15240</v>
      </c>
      <c r="E49" s="735">
        <f>SUM(E50:E54)</f>
        <v>854170.62</v>
      </c>
    </row>
    <row r="50" spans="1:59" ht="11.25" customHeight="1">
      <c r="A50" s="715" t="s">
        <v>984</v>
      </c>
      <c r="B50" s="730">
        <v>872530.62</v>
      </c>
      <c r="C50" s="730"/>
      <c r="D50" s="730">
        <v>15240</v>
      </c>
      <c r="E50" s="730">
        <v>854170.62</v>
      </c>
    </row>
    <row r="51" spans="1:59" ht="11.25" customHeight="1">
      <c r="A51" s="715" t="s">
        <v>985</v>
      </c>
      <c r="B51" s="730"/>
      <c r="C51" s="730"/>
      <c r="D51" s="730"/>
      <c r="E51" s="730"/>
    </row>
    <row r="52" spans="1:59" ht="11.25" customHeight="1">
      <c r="A52" s="715" t="s">
        <v>986</v>
      </c>
      <c r="B52" s="730"/>
      <c r="C52" s="730"/>
      <c r="D52" s="730"/>
      <c r="E52" s="730"/>
    </row>
    <row r="53" spans="1:59" ht="11.25" customHeight="1">
      <c r="A53" s="715" t="s">
        <v>987</v>
      </c>
      <c r="B53" s="730"/>
      <c r="C53" s="730"/>
      <c r="D53" s="730"/>
      <c r="E53" s="730"/>
    </row>
    <row r="54" spans="1:59" ht="11.25" customHeight="1">
      <c r="A54" s="715" t="s">
        <v>988</v>
      </c>
      <c r="B54" s="730"/>
      <c r="C54" s="730"/>
      <c r="D54" s="730"/>
      <c r="E54" s="730"/>
    </row>
    <row r="55" spans="1:59" ht="11.25" customHeight="1">
      <c r="A55" s="715" t="s">
        <v>989</v>
      </c>
      <c r="B55" s="735">
        <f>SUM(B56:B60)</f>
        <v>0</v>
      </c>
      <c r="C55" s="735">
        <f>SUM(C56:C60)</f>
        <v>0</v>
      </c>
      <c r="D55" s="735">
        <f>SUM(D56:D60)</f>
        <v>0</v>
      </c>
      <c r="E55" s="735">
        <f>SUM(E56:E60)</f>
        <v>0</v>
      </c>
    </row>
    <row r="56" spans="1:59" ht="11.25" customHeight="1">
      <c r="A56" s="715" t="s">
        <v>984</v>
      </c>
      <c r="B56" s="730"/>
      <c r="C56" s="479"/>
      <c r="D56" s="479"/>
      <c r="E56" s="736"/>
    </row>
    <row r="57" spans="1:59" ht="11.25" customHeight="1">
      <c r="A57" s="715" t="s">
        <v>985</v>
      </c>
      <c r="B57" s="730"/>
      <c r="C57" s="479"/>
      <c r="D57" s="479"/>
      <c r="E57" s="736"/>
    </row>
    <row r="58" spans="1:59" ht="11.25" customHeight="1">
      <c r="A58" s="715" t="s">
        <v>986</v>
      </c>
      <c r="B58" s="730"/>
      <c r="C58" s="479"/>
      <c r="D58" s="479"/>
      <c r="E58" s="736"/>
    </row>
    <row r="59" spans="1:59" ht="11.25" customHeight="1">
      <c r="A59" s="715" t="s">
        <v>987</v>
      </c>
      <c r="B59" s="730"/>
      <c r="C59" s="479"/>
      <c r="D59" s="737"/>
      <c r="E59" s="738"/>
    </row>
    <row r="60" spans="1:59" ht="11.25" customHeight="1">
      <c r="A60" s="715" t="s">
        <v>988</v>
      </c>
      <c r="B60" s="730"/>
      <c r="C60" s="479"/>
      <c r="D60" s="737"/>
      <c r="E60" s="738"/>
      <c r="F60" s="2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</row>
    <row r="61" spans="1:59" ht="11.25" customHeight="1">
      <c r="A61" s="739" t="s">
        <v>887</v>
      </c>
      <c r="B61" s="740">
        <f>+B55+B49</f>
        <v>872530.62</v>
      </c>
      <c r="C61" s="740">
        <f>+C55+C49</f>
        <v>0</v>
      </c>
      <c r="D61" s="740">
        <f>+D55+D49</f>
        <v>15240</v>
      </c>
      <c r="E61" s="740">
        <f>+E55+E49</f>
        <v>854170.62</v>
      </c>
    </row>
    <row r="62" spans="1:59" ht="11.25" customHeight="1">
      <c r="A62" s="741"/>
      <c r="B62" s="1128" t="s">
        <v>990</v>
      </c>
      <c r="C62" s="1129" t="s">
        <v>991</v>
      </c>
      <c r="D62" s="1129"/>
      <c r="E62" s="1129"/>
    </row>
    <row r="63" spans="1:59" ht="11.25" customHeight="1">
      <c r="A63" s="742" t="s">
        <v>992</v>
      </c>
      <c r="B63" s="1128"/>
      <c r="C63" s="1128" t="s">
        <v>993</v>
      </c>
      <c r="D63" s="1119" t="s">
        <v>994</v>
      </c>
      <c r="E63" s="1119"/>
    </row>
    <row r="64" spans="1:59" ht="11.25" customHeight="1">
      <c r="A64" s="743"/>
      <c r="B64" s="1128"/>
      <c r="C64" s="1128"/>
      <c r="D64" s="1119"/>
      <c r="E64" s="1119"/>
    </row>
    <row r="65" spans="1:5" ht="11.25" customHeight="1">
      <c r="A65" s="715" t="s">
        <v>995</v>
      </c>
      <c r="B65" s="736">
        <v>1356489.73</v>
      </c>
      <c r="C65" s="744">
        <v>0.25</v>
      </c>
      <c r="D65" s="1130">
        <v>0.28989999999999999</v>
      </c>
      <c r="E65" s="1130"/>
    </row>
    <row r="66" spans="1:5" ht="13" customHeight="1">
      <c r="A66" s="715" t="s">
        <v>996</v>
      </c>
      <c r="B66" s="736">
        <v>0</v>
      </c>
      <c r="C66" s="744">
        <v>0.6</v>
      </c>
      <c r="D66" s="1131">
        <v>0</v>
      </c>
      <c r="E66" s="1131"/>
    </row>
    <row r="67" spans="1:5" ht="11.25" customHeight="1">
      <c r="A67" s="715" t="s">
        <v>997</v>
      </c>
      <c r="B67" s="736">
        <v>3473873.64</v>
      </c>
      <c r="C67" s="744">
        <v>0.6</v>
      </c>
      <c r="D67" s="1131">
        <v>0.60770000000000002</v>
      </c>
      <c r="E67" s="1131"/>
    </row>
    <row r="68" spans="1:5" ht="11.25" customHeight="1">
      <c r="A68" s="720" t="s">
        <v>998</v>
      </c>
      <c r="B68" s="745">
        <v>1753169.95</v>
      </c>
      <c r="C68" s="746" t="s">
        <v>999</v>
      </c>
      <c r="D68" s="1132"/>
      <c r="E68" s="1132"/>
    </row>
    <row r="69" spans="1:5" s="713" customFormat="1" ht="21.75" customHeight="1">
      <c r="A69" s="747" t="s">
        <v>1000</v>
      </c>
      <c r="B69" s="1119" t="s">
        <v>1001</v>
      </c>
      <c r="C69" s="1119"/>
      <c r="D69" s="1119" t="s">
        <v>1002</v>
      </c>
      <c r="E69" s="1119"/>
    </row>
    <row r="70" spans="1:5" ht="11.25" customHeight="1">
      <c r="A70" s="748" t="s">
        <v>1003</v>
      </c>
      <c r="B70" s="1014">
        <v>0</v>
      </c>
      <c r="C70" s="1014"/>
      <c r="D70" s="1014">
        <v>0</v>
      </c>
      <c r="E70" s="1014"/>
    </row>
    <row r="71" spans="1:5" ht="11.25" customHeight="1">
      <c r="A71" s="720" t="s">
        <v>1004</v>
      </c>
      <c r="B71" s="1019">
        <v>0</v>
      </c>
      <c r="C71" s="1019"/>
      <c r="D71" s="1019">
        <v>0</v>
      </c>
      <c r="E71" s="1019"/>
    </row>
    <row r="72" spans="1:5" s="713" customFormat="1" ht="21.75" customHeight="1">
      <c r="A72" s="711" t="s">
        <v>1005</v>
      </c>
      <c r="B72" s="712" t="s">
        <v>1006</v>
      </c>
      <c r="C72" s="749" t="s">
        <v>1007</v>
      </c>
      <c r="D72" s="712" t="s">
        <v>1008</v>
      </c>
      <c r="E72" s="712" t="s">
        <v>1009</v>
      </c>
    </row>
    <row r="73" spans="1:5" ht="11.25" customHeight="1">
      <c r="A73" s="715" t="s">
        <v>961</v>
      </c>
      <c r="B73" s="462">
        <v>0</v>
      </c>
      <c r="C73" s="462">
        <v>0</v>
      </c>
      <c r="D73" s="462">
        <v>0</v>
      </c>
      <c r="E73" s="462">
        <v>0</v>
      </c>
    </row>
    <row r="74" spans="1:5" ht="11.25" customHeight="1">
      <c r="A74" s="715" t="s">
        <v>1010</v>
      </c>
      <c r="B74" s="736">
        <v>0</v>
      </c>
      <c r="C74" s="736">
        <v>0</v>
      </c>
      <c r="D74" s="736">
        <v>0</v>
      </c>
      <c r="E74" s="736">
        <v>0</v>
      </c>
    </row>
    <row r="75" spans="1:5" ht="11.25" customHeight="1">
      <c r="A75" s="715" t="s">
        <v>1011</v>
      </c>
      <c r="B75" s="736">
        <v>0</v>
      </c>
      <c r="C75" s="736">
        <v>0</v>
      </c>
      <c r="D75" s="736">
        <v>0</v>
      </c>
      <c r="E75" s="736">
        <v>0</v>
      </c>
    </row>
    <row r="76" spans="1:5" ht="11.25" customHeight="1">
      <c r="A76" s="715" t="s">
        <v>964</v>
      </c>
      <c r="B76" s="465">
        <f>+B74-B75</f>
        <v>0</v>
      </c>
      <c r="C76" s="465">
        <f>+C74-C75</f>
        <v>0</v>
      </c>
      <c r="D76" s="465">
        <f>+D74-D75</f>
        <v>0</v>
      </c>
      <c r="E76" s="465">
        <f>+E74-E75</f>
        <v>0</v>
      </c>
    </row>
    <row r="77" spans="1:5" ht="11.25" customHeight="1">
      <c r="A77" s="715" t="s">
        <v>965</v>
      </c>
      <c r="B77" s="736">
        <v>0</v>
      </c>
      <c r="C77" s="736">
        <v>0</v>
      </c>
      <c r="D77" s="736">
        <v>0</v>
      </c>
      <c r="E77" s="736">
        <v>0</v>
      </c>
    </row>
    <row r="78" spans="1:5" ht="11.25" customHeight="1">
      <c r="A78" s="715" t="s">
        <v>1012</v>
      </c>
      <c r="B78" s="736">
        <v>0</v>
      </c>
      <c r="C78" s="736">
        <v>0</v>
      </c>
      <c r="D78" s="736">
        <v>0</v>
      </c>
      <c r="E78" s="736">
        <v>0</v>
      </c>
    </row>
    <row r="79" spans="1:5" ht="11.25" customHeight="1">
      <c r="A79" s="715" t="s">
        <v>1013</v>
      </c>
      <c r="B79" s="736">
        <v>0</v>
      </c>
      <c r="C79" s="736">
        <v>0</v>
      </c>
      <c r="D79" s="736">
        <v>0</v>
      </c>
      <c r="E79" s="736">
        <v>0</v>
      </c>
    </row>
    <row r="80" spans="1:5" ht="11.25" customHeight="1">
      <c r="A80" s="715" t="s">
        <v>968</v>
      </c>
      <c r="B80" s="465">
        <f>+B78-B79</f>
        <v>0</v>
      </c>
      <c r="C80" s="465">
        <f>+C78-C79</f>
        <v>0</v>
      </c>
      <c r="D80" s="465">
        <f>+D78-D79</f>
        <v>0</v>
      </c>
      <c r="E80" s="465">
        <f>+E78-E79</f>
        <v>0</v>
      </c>
    </row>
    <row r="81" spans="1:21" s="713" customFormat="1" ht="21" customHeight="1">
      <c r="A81" s="711" t="s">
        <v>1014</v>
      </c>
      <c r="B81" s="1119" t="s">
        <v>1015</v>
      </c>
      <c r="C81" s="1119"/>
      <c r="D81" s="1119" t="s">
        <v>1016</v>
      </c>
      <c r="E81" s="1119"/>
    </row>
    <row r="82" spans="1:21" ht="11.25" customHeight="1">
      <c r="A82" s="715" t="s">
        <v>1017</v>
      </c>
      <c r="B82" s="1014">
        <v>0</v>
      </c>
      <c r="C82" s="1014"/>
      <c r="D82" s="1014">
        <v>0</v>
      </c>
      <c r="E82" s="1014"/>
    </row>
    <row r="83" spans="1:21" ht="11.25" customHeight="1">
      <c r="A83" s="720" t="s">
        <v>1018</v>
      </c>
      <c r="B83" s="1019">
        <v>0</v>
      </c>
      <c r="C83" s="1019"/>
      <c r="D83" s="1019">
        <v>0</v>
      </c>
      <c r="E83" s="1019"/>
    </row>
    <row r="84" spans="1:21" ht="11.25" customHeight="1">
      <c r="A84" s="456"/>
      <c r="B84" s="456"/>
    </row>
    <row r="85" spans="1:21" ht="11.25" customHeight="1">
      <c r="A85" s="1100" t="s">
        <v>1019</v>
      </c>
      <c r="B85" s="1128" t="s">
        <v>990</v>
      </c>
      <c r="C85" s="1129" t="s">
        <v>1020</v>
      </c>
      <c r="D85" s="1129"/>
      <c r="E85" s="1129"/>
    </row>
    <row r="86" spans="1:21" ht="11.25" customHeight="1">
      <c r="A86" s="1100"/>
      <c r="B86" s="1128"/>
      <c r="C86" s="1128" t="s">
        <v>993</v>
      </c>
      <c r="D86" s="1119" t="s">
        <v>994</v>
      </c>
      <c r="E86" s="1119"/>
    </row>
    <row r="87" spans="1:21" ht="11.25" customHeight="1">
      <c r="A87" s="1100"/>
      <c r="B87" s="1128"/>
      <c r="C87" s="1128"/>
      <c r="D87" s="1119"/>
      <c r="E87" s="1119"/>
    </row>
    <row r="88" spans="1:21" ht="11.25" customHeight="1">
      <c r="A88" s="739" t="s">
        <v>1021</v>
      </c>
      <c r="B88" s="750">
        <v>1219949.3700000001</v>
      </c>
      <c r="C88" s="751">
        <v>0.15</v>
      </c>
      <c r="D88" s="1133">
        <v>0.26069999999999999</v>
      </c>
      <c r="E88" s="1133"/>
    </row>
    <row r="89" spans="1:21" ht="11.25" customHeight="1">
      <c r="A89" s="722"/>
      <c r="B89" s="722"/>
      <c r="C89" s="752"/>
      <c r="D89" s="722"/>
      <c r="E89" s="722"/>
    </row>
    <row r="90" spans="1:21" s="713" customFormat="1" ht="21.75" customHeight="1">
      <c r="A90" s="753" t="s">
        <v>1022</v>
      </c>
      <c r="B90" s="1119" t="s">
        <v>1023</v>
      </c>
      <c r="C90" s="1119"/>
      <c r="D90" s="1119"/>
      <c r="E90" s="1119"/>
    </row>
    <row r="91" spans="1:21" ht="11.25" customHeight="1">
      <c r="A91" s="754" t="s">
        <v>1024</v>
      </c>
      <c r="B91" s="1133">
        <v>0</v>
      </c>
      <c r="C91" s="1133"/>
      <c r="D91" s="1133"/>
      <c r="E91" s="1133"/>
    </row>
    <row r="92" spans="1:21" ht="25.5" customHeight="1">
      <c r="A92" s="1134" t="s">
        <v>154</v>
      </c>
      <c r="B92" s="1134"/>
      <c r="C92" s="1134"/>
      <c r="D92" s="1134"/>
      <c r="E92" s="1134"/>
      <c r="F92" s="755"/>
      <c r="G92" s="755"/>
      <c r="H92" s="755"/>
      <c r="I92" s="755"/>
      <c r="J92" s="755"/>
      <c r="K92" s="755"/>
      <c r="L92" s="755"/>
      <c r="M92" s="755"/>
      <c r="N92" s="755"/>
      <c r="O92" s="755"/>
      <c r="P92" s="755"/>
      <c r="Q92" s="755"/>
      <c r="R92" s="755"/>
      <c r="S92" s="755"/>
      <c r="T92" s="755"/>
      <c r="U92" s="755"/>
    </row>
  </sheetData>
  <sheetProtection password="F3F6" sheet="1"/>
  <mergeCells count="70">
    <mergeCell ref="D88:E88"/>
    <mergeCell ref="B90:E90"/>
    <mergeCell ref="B91:E91"/>
    <mergeCell ref="A92:E92"/>
    <mergeCell ref="B82:C82"/>
    <mergeCell ref="D82:E82"/>
    <mergeCell ref="B83:C83"/>
    <mergeCell ref="D83:E83"/>
    <mergeCell ref="A85:A87"/>
    <mergeCell ref="B85:B87"/>
    <mergeCell ref="C85:E85"/>
    <mergeCell ref="C86:C87"/>
    <mergeCell ref="D86:E87"/>
    <mergeCell ref="B70:C70"/>
    <mergeCell ref="D70:E70"/>
    <mergeCell ref="B71:C71"/>
    <mergeCell ref="D71:E71"/>
    <mergeCell ref="B81:C81"/>
    <mergeCell ref="D81:E81"/>
    <mergeCell ref="D65:E65"/>
    <mergeCell ref="D66:E66"/>
    <mergeCell ref="D67:E67"/>
    <mergeCell ref="D68:E68"/>
    <mergeCell ref="B69:C69"/>
    <mergeCell ref="D69:E69"/>
    <mergeCell ref="D44:E44"/>
    <mergeCell ref="D45:E45"/>
    <mergeCell ref="A47:A48"/>
    <mergeCell ref="B47:B48"/>
    <mergeCell ref="B62:B64"/>
    <mergeCell ref="C62:E62"/>
    <mergeCell ref="C63:C64"/>
    <mergeCell ref="D63:E64"/>
    <mergeCell ref="B36:E36"/>
    <mergeCell ref="B37:E37"/>
    <mergeCell ref="B38:E38"/>
    <mergeCell ref="A40:A43"/>
    <mergeCell ref="D40:E42"/>
    <mergeCell ref="C41:C42"/>
    <mergeCell ref="D43:E43"/>
    <mergeCell ref="B31:E31"/>
    <mergeCell ref="B32:E32"/>
    <mergeCell ref="B33:E33"/>
    <mergeCell ref="B34:E34"/>
    <mergeCell ref="B35:E35"/>
    <mergeCell ref="B25:E25"/>
    <mergeCell ref="B26:E26"/>
    <mergeCell ref="B27:E27"/>
    <mergeCell ref="B28:E28"/>
    <mergeCell ref="B30:E30"/>
    <mergeCell ref="B19:E19"/>
    <mergeCell ref="B20:E20"/>
    <mergeCell ref="B21:E21"/>
    <mergeCell ref="B23:E23"/>
    <mergeCell ref="B24:E24"/>
    <mergeCell ref="B14:E14"/>
    <mergeCell ref="B15:E15"/>
    <mergeCell ref="B16:E16"/>
    <mergeCell ref="B17:E17"/>
    <mergeCell ref="B18:E18"/>
    <mergeCell ref="B9:E9"/>
    <mergeCell ref="B10:E10"/>
    <mergeCell ref="B11:E11"/>
    <mergeCell ref="B12:E12"/>
    <mergeCell ref="B13:E13"/>
    <mergeCell ref="A1:E1"/>
    <mergeCell ref="A3:E3"/>
    <mergeCell ref="A4:E4"/>
    <mergeCell ref="A5:E5"/>
    <mergeCell ref="A6:E6"/>
  </mergeCells>
  <printOptions horizontalCentered="1" verticalCentered="1"/>
  <pageMargins left="0" right="0" top="0" bottom="0" header="0.51180555555555551" footer="0.51180555555555551"/>
  <pageSetup paperSize="9" scale="90" firstPageNumber="0" orientation="landscape" horizontalDpi="300" verticalDpi="300"/>
  <headerFooter alignWithMargins="0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126</TotalTime>
  <DocSecurity>0</DocSecurity>
  <ScaleCrop>false</ScaleCrop>
  <HeadingPairs>
    <vt:vector size="4" baseType="variant">
      <vt:variant>
        <vt:lpstr>Planilhas</vt:lpstr>
      </vt:variant>
      <vt:variant>
        <vt:i4>17</vt:i4>
      </vt:variant>
      <vt:variant>
        <vt:lpstr>Intervalos nomeados</vt:lpstr>
      </vt:variant>
      <vt:variant>
        <vt:i4>18</vt:i4>
      </vt:variant>
    </vt:vector>
  </HeadingPairs>
  <TitlesOfParts>
    <vt:vector size="35" baseType="lpstr">
      <vt:lpstr>Informações Iniciais</vt:lpstr>
      <vt:lpstr>Anexo 1 - Balanço Orçamentário</vt:lpstr>
      <vt:lpstr>Anexo 2 - Função e Subfunção</vt:lpstr>
      <vt:lpstr>Anexo 3 - RCL</vt:lpstr>
      <vt:lpstr>Anexo 4 - RPPS</vt:lpstr>
      <vt:lpstr>Anexo 5 - Resultado Nominal</vt:lpstr>
      <vt:lpstr>Anexo 6 - Primário Municípios</vt:lpstr>
      <vt:lpstr>Anexo 7 - RP Poder e Órgão</vt:lpstr>
      <vt:lpstr>Anexo 8 - MDE</vt:lpstr>
      <vt:lpstr>Anexo 8 - MDE (Consorciados)</vt:lpstr>
      <vt:lpstr>Anexo 9 - Op Crédito D Capital</vt:lpstr>
      <vt:lpstr>Anexo 10 - Projeção RPPS</vt:lpstr>
      <vt:lpstr>Anexo 11 - Alienação Ativos</vt:lpstr>
      <vt:lpstr>Anexo 12 - Saúde</vt:lpstr>
      <vt:lpstr>Anexo 12 - Saúde (Consorciado)</vt:lpstr>
      <vt:lpstr>Anexo 13 - Despesas PPP</vt:lpstr>
      <vt:lpstr>Anexo 14 - Simplificado</vt:lpstr>
      <vt:lpstr>'Anexo 12 - Saúde'!Excel_BuiltIn__FilterDatabase</vt:lpstr>
      <vt:lpstr>'Anexo 1 - Balanço Orçamentário'!Print_Area</vt:lpstr>
      <vt:lpstr>'Anexo 10 - Projeção RPPS'!Print_Area</vt:lpstr>
      <vt:lpstr>'Anexo 11 - Alienação Ativos'!Print_Area</vt:lpstr>
      <vt:lpstr>'Anexo 12 - Saúde'!Print_Area</vt:lpstr>
      <vt:lpstr>'Anexo 12 - Saúde (Consorciado)'!Print_Area</vt:lpstr>
      <vt:lpstr>'Anexo 13 - Despesas PPP'!Print_Area</vt:lpstr>
      <vt:lpstr>'Anexo 14 - Simplificado'!Print_Area</vt:lpstr>
      <vt:lpstr>'Anexo 2 - Função e Subfunção'!Print_Area</vt:lpstr>
      <vt:lpstr>'Anexo 3 - RCL'!Print_Area</vt:lpstr>
      <vt:lpstr>'Anexo 4 - RPPS'!Print_Area</vt:lpstr>
      <vt:lpstr>'Anexo 5 - Resultado Nominal'!Print_Area</vt:lpstr>
      <vt:lpstr>'Anexo 6 - Primário Municípios'!Print_Area</vt:lpstr>
      <vt:lpstr>'Anexo 7 - RP Poder e Órgão'!Print_Area</vt:lpstr>
      <vt:lpstr>'Anexo 8 - MDE'!Print_Area</vt:lpstr>
      <vt:lpstr>'Anexo 8 - MDE (Consorciados)'!Print_Area</vt:lpstr>
      <vt:lpstr>'Anexo 9 - Op Crédito D Capital'!Print_Area</vt:lpstr>
      <vt:lpstr>'Informações Iniciais'!Print_Area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Anexos RREO</dc:title>
  <dc:creator>GEINC/CCONT/STN</dc:creator>
  <cp:lastModifiedBy>Mizael Mesquita</cp:lastModifiedBy>
  <cp:revision>29</cp:revision>
  <cp:lastPrinted>2017-07-18T13:52:46Z</cp:lastPrinted>
  <dcterms:created xsi:type="dcterms:W3CDTF">2004-08-09T19:29:24Z</dcterms:created>
  <dcterms:modified xsi:type="dcterms:W3CDTF">2017-08-30T14:06:21Z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1046-10.1.0.5785</vt:lpwstr>
  </property>
</Properties>
</file>