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0" windowWidth="7410" windowHeight="1665" tabRatio="937"/>
  </bookViews>
  <sheets>
    <sheet name="Informações Iniciais" sheetId="56" r:id="rId1"/>
    <sheet name="Anexo 1 - Pessoal" sheetId="49" r:id="rId2"/>
    <sheet name="Anexo 1 - 12M Pessoal" sheetId="54" r:id="rId3"/>
    <sheet name="Anexo 2 - Dívida" sheetId="55" r:id="rId4"/>
    <sheet name="Anexo 3 - Garantias" sheetId="31" r:id="rId5"/>
    <sheet name="Anexo 4 -Operações de Crédito " sheetId="14" r:id="rId6"/>
    <sheet name="Anexo 5 - Disponibilidade e RP" sheetId="50" r:id="rId7"/>
    <sheet name="Anexo 6 - Simplificado" sheetId="30" r:id="rId8"/>
    <sheet name="População" sheetId="59" r:id="rId9"/>
  </sheets>
  <definedNames>
    <definedName name="_xlnm.Print_Area" localSheetId="1">'Anexo 1 - Pessoal'!$A$1:$G$36,'Anexo 1 - Pessoal'!$A$41:$I$51</definedName>
    <definedName name="_xlnm.Print_Area" localSheetId="3">'Anexo 2 - Dívida'!$A$1:$D$70,'Anexo 2 - Dívida'!$A$73:$M$112</definedName>
    <definedName name="_xlnm.Print_Area" localSheetId="4">'Anexo 3 - Garantias'!$A$1:$D$35</definedName>
    <definedName name="_xlnm.Print_Area" localSheetId="5">'Anexo 4 -Operações de Crédito '!$A$1:$D$59</definedName>
    <definedName name="_xlnm.Print_Area" localSheetId="6">'Anexo 5 - Disponibilidade e RP'!$A$1:$I$34</definedName>
    <definedName name="_xlnm.Print_Area" localSheetId="7">'Anexo 6 - Simplificado'!$A$1:$C$36</definedName>
    <definedName name="_xlnm.Print_Area" localSheetId="0">'Informações Iniciais'!$A$1:$B$22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2">#REF!,#REF!</definedName>
    <definedName name="Planilha_1ÁreaTotal" localSheetId="1">#REF!,#REF!</definedName>
    <definedName name="Planilha_1ÁreaTotal" localSheetId="6">#REF!,#REF!</definedName>
    <definedName name="Planilha_1ÁreaTotal" localSheetId="7">#REF!,#REF!</definedName>
    <definedName name="Planilha_1ÁreaTotal">#REF!,#REF!</definedName>
    <definedName name="Planilha_1CabGráfico" localSheetId="2">#REF!</definedName>
    <definedName name="Planilha_1CabGráfico" localSheetId="1">#REF!</definedName>
    <definedName name="Planilha_1CabGráfico" localSheetId="6">#REF!</definedName>
    <definedName name="Planilha_1CabGráfico" localSheetId="7">#REF!</definedName>
    <definedName name="Planilha_1CabGráfico">#REF!</definedName>
    <definedName name="Planilha_1TítCols" localSheetId="2">#REF!,#REF!</definedName>
    <definedName name="Planilha_1TítCols" localSheetId="1">#REF!,#REF!</definedName>
    <definedName name="Planilha_1TítCols" localSheetId="6">#REF!,#REF!</definedName>
    <definedName name="Planilha_1TítCols" localSheetId="7">#REF!,#REF!</definedName>
    <definedName name="Planilha_1TítCols">#REF!,#REF!</definedName>
    <definedName name="Planilha_1TítLins" localSheetId="2">#REF!</definedName>
    <definedName name="Planilha_1TítLins" localSheetId="1">#REF!</definedName>
    <definedName name="Planilha_1TítLins" localSheetId="6">#REF!</definedName>
    <definedName name="Planilha_1TítLins" localSheetId="7">#REF!</definedName>
    <definedName name="Planilha_1TítLins">#REF!</definedName>
    <definedName name="Planilha_2ÁreaTotal" localSheetId="2">#REF!,#REF!</definedName>
    <definedName name="Planilha_2ÁreaTotal" localSheetId="1">#REF!,#REF!</definedName>
    <definedName name="Planilha_2ÁreaTotal" localSheetId="6">#REF!,#REF!</definedName>
    <definedName name="Planilha_2ÁreaTotal">#REF!,#REF!</definedName>
    <definedName name="Planilha_2CabGráfico" localSheetId="2">#REF!</definedName>
    <definedName name="Planilha_2CabGráfico" localSheetId="1">#REF!</definedName>
    <definedName name="Planilha_2CabGráfico" localSheetId="6">#REF!</definedName>
    <definedName name="Planilha_2CabGráfico">#REF!</definedName>
    <definedName name="Planilha_2TítCols" localSheetId="2">#REF!,#REF!</definedName>
    <definedName name="Planilha_2TítCols" localSheetId="1">#REF!,#REF!</definedName>
    <definedName name="Planilha_2TítCols" localSheetId="6">#REF!,#REF!</definedName>
    <definedName name="Planilha_2TítCols">#REF!,#REF!</definedName>
    <definedName name="Planilha_2TítLins" localSheetId="2">#REF!</definedName>
    <definedName name="Planilha_2TítLins" localSheetId="1">#REF!</definedName>
    <definedName name="Planilha_2TítLins" localSheetId="6">#REF!</definedName>
    <definedName name="Planilha_2TítLins">#REF!</definedName>
    <definedName name="Planilha_3ÁreaTotal" localSheetId="2">#REF!,#REF!</definedName>
    <definedName name="Planilha_3ÁreaTotal" localSheetId="1">#REF!,#REF!</definedName>
    <definedName name="Planilha_3ÁreaTotal" localSheetId="6">#REF!,#REF!</definedName>
    <definedName name="Planilha_3ÁreaTotal">#REF!,#REF!</definedName>
    <definedName name="Planilha_3CabGráfico" localSheetId="2">#REF!</definedName>
    <definedName name="Planilha_3CabGráfico" localSheetId="1">#REF!</definedName>
    <definedName name="Planilha_3CabGráfico" localSheetId="6">#REF!</definedName>
    <definedName name="Planilha_3CabGráfico">#REF!</definedName>
    <definedName name="Planilha_3TítCols" localSheetId="2">#REF!,#REF!</definedName>
    <definedName name="Planilha_3TítCols" localSheetId="1">#REF!,#REF!</definedName>
    <definedName name="Planilha_3TítCols" localSheetId="6">#REF!,#REF!</definedName>
    <definedName name="Planilha_3TítCols">#REF!,#REF!</definedName>
    <definedName name="Planilha_3TítLins" localSheetId="2">#REF!</definedName>
    <definedName name="Planilha_3TítLins" localSheetId="1">#REF!</definedName>
    <definedName name="Planilha_3TítLins" localSheetId="6">#REF!</definedName>
    <definedName name="Planilha_3TítLins">#REF!</definedName>
    <definedName name="Planilha_4ÁreaTotal" localSheetId="2">#REF!,#REF!</definedName>
    <definedName name="Planilha_4ÁreaTotal" localSheetId="1">#REF!,#REF!</definedName>
    <definedName name="Planilha_4ÁreaTotal" localSheetId="6">#REF!,#REF!</definedName>
    <definedName name="Planilha_4ÁreaTotal">#REF!,#REF!</definedName>
    <definedName name="Planilha_4TítCols" localSheetId="2">#REF!,#REF!</definedName>
    <definedName name="Planilha_4TítCols" localSheetId="1">#REF!,#REF!</definedName>
    <definedName name="Planilha_4TítCols" localSheetId="6">#REF!,#REF!</definedName>
    <definedName name="Planilha_4TítCols">#REF!,#REF!</definedName>
  </definedNames>
  <calcPr calcId="124519"/>
</workbook>
</file>

<file path=xl/calcChain.xml><?xml version="1.0" encoding="utf-8"?>
<calcChain xmlns="http://schemas.openxmlformats.org/spreadsheetml/2006/main">
  <c r="C16" i="55"/>
  <c r="D16"/>
  <c r="B16"/>
  <c r="G22" i="49"/>
  <c r="G21" s="1"/>
  <c r="O21" i="54"/>
  <c r="C21"/>
  <c r="D21"/>
  <c r="D27"/>
  <c r="E21"/>
  <c r="F21"/>
  <c r="G21"/>
  <c r="H21"/>
  <c r="I21"/>
  <c r="J21"/>
  <c r="K21"/>
  <c r="L21"/>
  <c r="L27"/>
  <c r="M21"/>
  <c r="B21"/>
  <c r="N22"/>
  <c r="A8"/>
  <c r="P8" s="1"/>
  <c r="A4"/>
  <c r="A3"/>
  <c r="M34"/>
  <c r="F34"/>
  <c r="M33"/>
  <c r="F33"/>
  <c r="F32"/>
  <c r="N26"/>
  <c r="F26" i="49"/>
  <c r="N25" i="54"/>
  <c r="F25" i="49"/>
  <c r="N24" i="54"/>
  <c r="F24" i="49"/>
  <c r="N23" i="54"/>
  <c r="F23" i="49"/>
  <c r="N20" i="54"/>
  <c r="F20" i="49"/>
  <c r="N19" i="54"/>
  <c r="F19" i="49"/>
  <c r="N18" i="54"/>
  <c r="F18" i="49"/>
  <c r="O17" i="54"/>
  <c r="M17"/>
  <c r="M27"/>
  <c r="L17"/>
  <c r="K17"/>
  <c r="K27"/>
  <c r="J17"/>
  <c r="I17"/>
  <c r="H17"/>
  <c r="G17"/>
  <c r="G27"/>
  <c r="F17"/>
  <c r="F27"/>
  <c r="E17"/>
  <c r="D17"/>
  <c r="C17"/>
  <c r="B17"/>
  <c r="B27"/>
  <c r="GA22" i="56"/>
  <c r="GA21"/>
  <c r="GA20"/>
  <c r="GA19"/>
  <c r="GA17"/>
  <c r="GA16"/>
  <c r="GA15"/>
  <c r="GA13"/>
  <c r="GA12"/>
  <c r="GA11"/>
  <c r="GA10"/>
  <c r="GA9"/>
  <c r="A7"/>
  <c r="L6"/>
  <c r="L5"/>
  <c r="L4"/>
  <c r="D30" i="55"/>
  <c r="C23" i="56"/>
  <c r="G32" i="49"/>
  <c r="G33" s="1"/>
  <c r="F33" s="1"/>
  <c r="B12" i="30"/>
  <c r="A8"/>
  <c r="A4"/>
  <c r="A3"/>
  <c r="A8" i="50"/>
  <c r="A4"/>
  <c r="A3"/>
  <c r="A7" i="14"/>
  <c r="A3"/>
  <c r="C71" i="55"/>
  <c r="C61"/>
  <c r="D71"/>
  <c r="D61"/>
  <c r="B71"/>
  <c r="B61"/>
  <c r="C29"/>
  <c r="C50"/>
  <c r="D29"/>
  <c r="D19"/>
  <c r="D23"/>
  <c r="B29"/>
  <c r="B50"/>
  <c r="A7" i="31"/>
  <c r="A3"/>
  <c r="A7" i="55"/>
  <c r="A3"/>
  <c r="F30" i="49"/>
  <c r="G26"/>
  <c r="G25"/>
  <c r="G24"/>
  <c r="G23"/>
  <c r="G19"/>
  <c r="G20"/>
  <c r="G18"/>
  <c r="G17"/>
  <c r="G27" s="1"/>
  <c r="A4"/>
  <c r="A3"/>
  <c r="D24" i="31"/>
  <c r="D56" i="55"/>
  <c r="D46"/>
  <c r="C22" i="50"/>
  <c r="D22"/>
  <c r="E22"/>
  <c r="F22"/>
  <c r="G22"/>
  <c r="H22"/>
  <c r="I22"/>
  <c r="C15"/>
  <c r="C29"/>
  <c r="D15"/>
  <c r="D29"/>
  <c r="E15"/>
  <c r="E29"/>
  <c r="F15"/>
  <c r="F29"/>
  <c r="G15"/>
  <c r="G29"/>
  <c r="H15"/>
  <c r="H29"/>
  <c r="I15"/>
  <c r="I29"/>
  <c r="B22"/>
  <c r="B15"/>
  <c r="B29"/>
  <c r="C20" i="31"/>
  <c r="D20"/>
  <c r="B20"/>
  <c r="C25" i="55"/>
  <c r="D25"/>
  <c r="D26"/>
  <c r="B26"/>
  <c r="B25"/>
  <c r="B36"/>
  <c r="B34"/>
  <c r="B32"/>
  <c r="C36"/>
  <c r="C34"/>
  <c r="C32"/>
  <c r="D36"/>
  <c r="D34"/>
  <c r="D32"/>
  <c r="B41"/>
  <c r="C41"/>
  <c r="D41"/>
  <c r="B58"/>
  <c r="B67"/>
  <c r="C58"/>
  <c r="C67"/>
  <c r="D58"/>
  <c r="D67"/>
  <c r="D35" i="14"/>
  <c r="D33"/>
  <c r="D32"/>
  <c r="C35"/>
  <c r="C33"/>
  <c r="C32"/>
  <c r="D16"/>
  <c r="D22"/>
  <c r="D25"/>
  <c r="D20"/>
  <c r="D19"/>
  <c r="C25"/>
  <c r="C22"/>
  <c r="C20"/>
  <c r="C19"/>
  <c r="C15"/>
  <c r="C16"/>
  <c r="C29" i="31"/>
  <c r="D29"/>
  <c r="B29"/>
  <c r="C26"/>
  <c r="C32"/>
  <c r="D26"/>
  <c r="D32"/>
  <c r="B26"/>
  <c r="B32"/>
  <c r="C15"/>
  <c r="C18"/>
  <c r="D15"/>
  <c r="D18"/>
  <c r="C12"/>
  <c r="D12"/>
  <c r="B15"/>
  <c r="B12"/>
  <c r="B18"/>
  <c r="C27" i="54"/>
  <c r="O27"/>
  <c r="D50" i="55"/>
  <c r="B19"/>
  <c r="E27" i="54"/>
  <c r="D15" i="55"/>
  <c r="D14"/>
  <c r="D12"/>
  <c r="C15"/>
  <c r="C14"/>
  <c r="C12"/>
  <c r="B14"/>
  <c r="B12"/>
  <c r="B23"/>
  <c r="B15"/>
  <c r="D15" i="14"/>
  <c r="C49"/>
  <c r="C55"/>
  <c r="F22" i="49"/>
  <c r="F21" s="1"/>
  <c r="F27" s="1"/>
  <c r="C19" i="55"/>
  <c r="C23"/>
  <c r="C26"/>
  <c r="I27" i="54"/>
  <c r="J27"/>
  <c r="H27"/>
  <c r="N21"/>
  <c r="N17"/>
  <c r="F17" i="49"/>
  <c r="GA23" i="56"/>
  <c r="GA36" i="54"/>
  <c r="A28" s="1"/>
  <c r="N27"/>
  <c r="F31" i="49" l="1"/>
  <c r="A8"/>
  <c r="P9" i="54"/>
  <c r="P7" s="1"/>
  <c r="F32" i="49"/>
  <c r="G34"/>
  <c r="F34" s="1"/>
  <c r="M31" i="54" l="1"/>
  <c r="G31" i="49" s="1"/>
  <c r="F31" i="54"/>
</calcChain>
</file>

<file path=xl/sharedStrings.xml><?xml version="1.0" encoding="utf-8"?>
<sst xmlns="http://schemas.openxmlformats.org/spreadsheetml/2006/main" count="1860" uniqueCount="797">
  <si>
    <t>RELATÓRIO DE GESTÃO FISCAL</t>
  </si>
  <si>
    <t>RECEITA CORRENTE LÍQUIDA - RCL</t>
  </si>
  <si>
    <t>OPERAÇÕES DE CRÉDITO</t>
  </si>
  <si>
    <t>VALOR</t>
  </si>
  <si>
    <t>ORÇAMENTOS FISCAL E DA SEGURIDADE SOCIAL</t>
  </si>
  <si>
    <t>RESTOS A PAGAR</t>
  </si>
  <si>
    <t>Nota:</t>
  </si>
  <si>
    <t>OBRIGAÇÕES FINANCEIRAS</t>
  </si>
  <si>
    <t>% SOBRE A RCL</t>
  </si>
  <si>
    <t>Dívida Consolidada Líquida</t>
  </si>
  <si>
    <t>DEMONSTRATIVO DAS GARANTIAS E CONTRAGARANTIAS DE VALORES</t>
  </si>
  <si>
    <t xml:space="preserve">DEMONSTRATIVO DA DESPESA COM PESSOAL </t>
  </si>
  <si>
    <t>DEMONSTRATIVO DAS OPERAÇÕES DE CRÉDITO</t>
  </si>
  <si>
    <t>Do Exercício</t>
  </si>
  <si>
    <t>Limite Definido por Resolução do Senado Federal</t>
  </si>
  <si>
    <t>DESPESA COM PESSOAL</t>
  </si>
  <si>
    <t>% do TOTAL DAS GARANTIAS sobre a RCL</t>
  </si>
  <si>
    <t>GARANTIAS DE VALORES</t>
  </si>
  <si>
    <t>Operações de Crédito Internas e Externas</t>
  </si>
  <si>
    <t>Operações de Crédito por Antecipação da Receita</t>
  </si>
  <si>
    <t>DÍVIDA CONSOLIDADA - DC (I)</t>
  </si>
  <si>
    <t xml:space="preserve"> DEMONSTRATIVO DA DÍVIDA CONSOLIDADA LÍQUIDA</t>
  </si>
  <si>
    <t>Quadrimestre</t>
  </si>
  <si>
    <t xml:space="preserve">            Demais Contribuições Sociais</t>
  </si>
  <si>
    <t>DEDUÇÕES (II)¹</t>
  </si>
  <si>
    <t>REGIME PREVIDENCIÁRIO</t>
  </si>
  <si>
    <t xml:space="preserve">OBRIGAÇÕES NÃO INTEGRANTES DA DC </t>
  </si>
  <si>
    <t xml:space="preserve">    Dívida Mobiliária</t>
  </si>
  <si>
    <t xml:space="preserve">        De Contribuições Sociais</t>
  </si>
  <si>
    <t xml:space="preserve">        Do FGTS</t>
  </si>
  <si>
    <t xml:space="preserve">    Outras Dívidas</t>
  </si>
  <si>
    <t xml:space="preserve">    Parcelamentos de Dívidas</t>
  </si>
  <si>
    <t>SALDO DO</t>
  </si>
  <si>
    <t>EXERCÍCIO ANTERIOR</t>
  </si>
  <si>
    <t>Limite Máximo (incisos I, II e III, art. 20 da LRF) - &lt;%&gt;</t>
  </si>
  <si>
    <t>Limite Definido pelo Senado Federal para Operações de Crédito por Antecipação da Receita</t>
  </si>
  <si>
    <t>(Últimos 12 Meses)</t>
  </si>
  <si>
    <t xml:space="preserve">    (-) Restos a Pagar Processados</t>
  </si>
  <si>
    <t>DÍVIDA CONSOLIDADA LÍQUIDA (DCL) (III) = (I - II)</t>
  </si>
  <si>
    <t xml:space="preserve">    Demais Dívidas</t>
  </si>
  <si>
    <t xml:space="preserve">    Passivo Atuarial</t>
  </si>
  <si>
    <t xml:space="preserve">    Investimentos</t>
  </si>
  <si>
    <t>DESPESA BRUTA COM PESSOAL (I)</t>
  </si>
  <si>
    <t>Indenizações por Demissão e Incentivos à Demissão Voluntária</t>
  </si>
  <si>
    <t>Inativos e Pensionistas com Recursos Vinculados</t>
  </si>
  <si>
    <t>EXTERNAS (I)</t>
  </si>
  <si>
    <t xml:space="preserve">    Aval ou fiança em operações de crédito</t>
  </si>
  <si>
    <t>INTERNAS (II)</t>
  </si>
  <si>
    <t>EM RESTOS A PAGAR NÃO PROCESSADOS</t>
  </si>
  <si>
    <t>Limite Prudencial  (parágrafo único, art. 22 da LRF) - &lt;%&gt;</t>
  </si>
  <si>
    <t>RECEITA CORRENTE LÍQUIDA - RCL (IV)</t>
  </si>
  <si>
    <t>% da DC sobre a RCL (I/RCL)</t>
  </si>
  <si>
    <t>% da DCL sobre a RCL (III/RCL)</t>
  </si>
  <si>
    <t>GARANTIAS CONCEDIDAS</t>
  </si>
  <si>
    <t>DESPESAS EXECUTADAS</t>
  </si>
  <si>
    <t>LIQUIDADAS</t>
  </si>
  <si>
    <t>INSCRITAS EM</t>
  </si>
  <si>
    <t xml:space="preserve"> RESTOS A PAGAR</t>
  </si>
  <si>
    <t xml:space="preserve">NÃO </t>
  </si>
  <si>
    <t xml:space="preserve">    Outras garantias nos Termos da LRF</t>
  </si>
  <si>
    <t>TOTAL GARANTIAS CONCEDIDAS (III) = (I + II)</t>
  </si>
  <si>
    <t>CONTRAGARANTIAS RECEBIDAS</t>
  </si>
  <si>
    <t>TOTAL CONTRAGARANTIAS RECEBIDAS (VII) = (V + VI)</t>
  </si>
  <si>
    <t>(a)</t>
  </si>
  <si>
    <t>(b)</t>
  </si>
  <si>
    <t>DESPESA LÍQUIDA COM PESSOAL (III) = (I - II)</t>
  </si>
  <si>
    <t>APURAÇÃO DO CUMPRIMENTO DO LIMITE LEGAL</t>
  </si>
  <si>
    <t>Despesa Total com Pessoal - DTP</t>
  </si>
  <si>
    <t>DESPESAS NÃO COMPUTADAS (§ 1º do art. 19 da LRF) (II)</t>
  </si>
  <si>
    <t>EXTERNAS (V)</t>
  </si>
  <si>
    <t>INTERNAS (VI)</t>
  </si>
  <si>
    <t>Limite Definido pelo Senado Federal para Operações de Crédito Externas e Internas</t>
  </si>
  <si>
    <t>Tabela 3 - Demonstrativo das Garantias e Contragarantias de Valores</t>
  </si>
  <si>
    <t>Tabela 4 - Demonstrativo das Operações de Crédito</t>
  </si>
  <si>
    <t>SUJEITAS AO LIMITE PARA FINS DE CONTRATAÇÃO (I)</t>
  </si>
  <si>
    <t xml:space="preserve">    Mobiliária</t>
  </si>
  <si>
    <t xml:space="preserve">        Interna</t>
  </si>
  <si>
    <t xml:space="preserve">        Externa</t>
  </si>
  <si>
    <t xml:space="preserve">    Contratual</t>
  </si>
  <si>
    <t xml:space="preserve">            Abertura de Crédito</t>
  </si>
  <si>
    <t xml:space="preserve">            Aquisição Financiada de Bens e Arrendamento Mercantil Financeiro</t>
  </si>
  <si>
    <t xml:space="preserve">                Derivadas de PPP</t>
  </si>
  <si>
    <t xml:space="preserve">                Demais Aquisições Financiadas</t>
  </si>
  <si>
    <t xml:space="preserve">            Antecipação de Receita</t>
  </si>
  <si>
    <t xml:space="preserve">                Pela Venda a Termo de Bens e Serviços</t>
  </si>
  <si>
    <t xml:space="preserve">                Demais Antecipações de Receita</t>
  </si>
  <si>
    <t xml:space="preserve">            Assunção, Reconhecimento e Confissão de Dívidas (LRF, art. 29, § 1º)</t>
  </si>
  <si>
    <t xml:space="preserve">            Outras Operações de Crédito</t>
  </si>
  <si>
    <t xml:space="preserve">            &lt;Tipo de operação&gt;</t>
  </si>
  <si>
    <t>NÃO SUJEITAS AO LIMITE PARA FINS DE CONTRATAÇÃO (II)</t>
  </si>
  <si>
    <t xml:space="preserve">        De Tributos</t>
  </si>
  <si>
    <t xml:space="preserve">            Previdenciárias</t>
  </si>
  <si>
    <t xml:space="preserve">    Melhoria da Administração de Receitas e da Gestão Fiscal, Financeira e Patrimonial </t>
  </si>
  <si>
    <t xml:space="preserve">    Programa de Iluminação Pública – RELUZ</t>
  </si>
  <si>
    <t>APURAÇÃO DO CUMPRIMENTO DOS LIMITES</t>
  </si>
  <si>
    <t>% SOBRE</t>
  </si>
  <si>
    <t>A RCL</t>
  </si>
  <si>
    <t>RECEITA CORRENTE LÍQUIDA – RCL</t>
  </si>
  <si>
    <t>LIMITE GERAL DEFINIDO POR RESOLUÇÃO DO SENADO FEDERAL PARA AS OPERAÇÕES DE CRÉDITO INTERNAS E EXTERNAS</t>
  </si>
  <si>
    <t xml:space="preserve">OPERAÇÕES DE CRÉDITO POR ANTECIPAÇÃO DA RECEITA ORÇAMENTÁRIA </t>
  </si>
  <si>
    <t>LIMITE DEFINIDO POR RESOLUÇÃO DO SENADO FEDERAL PARA AS OPERAÇÕES DE CRÉDITO POR ANTECIPAÇÃO DA RECEITA ORÇAMENTÁRIA</t>
  </si>
  <si>
    <t xml:space="preserve">Notas: </t>
  </si>
  <si>
    <t>Tabela 7 - Demonstrativo Simplificado do Relatório de Gestão Fiscal</t>
  </si>
  <si>
    <t>DEMONSTRATIVO SIMPLIFICADO DO RELATÓRIO DE GESTÃO FISCAL</t>
  </si>
  <si>
    <t xml:space="preserve">    Precatórios posteriores a 05/05/2000 (inclusive) - Vencidos e não pagos</t>
  </si>
  <si>
    <t xml:space="preserve">    (-) Restos a Pagar Processados (Exceto Precatórios)</t>
  </si>
  <si>
    <t xml:space="preserve">    Disponibilidade de Caixa Bruta</t>
  </si>
  <si>
    <t xml:space="preserve">    Demais Haveres Financeiros</t>
  </si>
  <si>
    <t xml:space="preserve">DÍVIDA CONSOLIDADA </t>
  </si>
  <si>
    <t xml:space="preserve">DETALHAMENTO DA DÍVIDA CONTRATUAL </t>
  </si>
  <si>
    <t xml:space="preserve">    De Contribuições Sociais</t>
  </si>
  <si>
    <t xml:space="preserve">        Demais Contribuições Sociais</t>
  </si>
  <si>
    <t xml:space="preserve">    Do FGTS</t>
  </si>
  <si>
    <t xml:space="preserve">    De Tributos</t>
  </si>
  <si>
    <t xml:space="preserve">        Previdenciárias</t>
  </si>
  <si>
    <t>OUTROS VALORES NÃO INTEGRANTES DA DC</t>
  </si>
  <si>
    <t>PRECATÓRIOS ANTERIORES A 05/05/2000</t>
  </si>
  <si>
    <t>INSUFICIÊNCIA FINANCEIRA</t>
  </si>
  <si>
    <t>DEPÓSITOS</t>
  </si>
  <si>
    <t>RP NÃO-PROCESSADOS DE EXERCÍCIOS ANTERIORES</t>
  </si>
  <si>
    <t>ANTECIPAÇÕES DE RECEITA ORÇAMENTÁRIA – ARO</t>
  </si>
  <si>
    <t>MEDIDAS CORRETIVAS:</t>
  </si>
  <si>
    <t>TOTAL CONSIDERADO PARA FINS DA APURAÇÃO DO CUMPRIMENTO DO LIMITE (IV)= (Ia + III)</t>
  </si>
  <si>
    <t>TOTAL CONSIDERADO PARA CONTRATAÇÃO DE NOVAS OPERAÇÕES DE CRÉDITO (V) = (IV + IIa)</t>
  </si>
  <si>
    <t>TOTAL DOS RECURSOS VINCULADOS (I)</t>
  </si>
  <si>
    <t>TOTAL DOS RECURSOS NÃO VINCULADOS (II)</t>
  </si>
  <si>
    <t>TOTAL (III) = (I + II)</t>
  </si>
  <si>
    <t>DISPONIBILIDADE DE CAIXA LÍQUIDA (ANTES DA INSCRIÇÃO EM RESTOS A PAGAR NÃO PROCESSADOS DO EXERCÍCIO)</t>
  </si>
  <si>
    <t>EMPENHOS NÃO LIQUIDADOS CANCELADOS (NÃO INSCRITOS POR INSUFICIÊNCIA FINANCEIRA)</t>
  </si>
  <si>
    <t>De Exercícios Anteriores</t>
  </si>
  <si>
    <t>Total das Garantias Concedidas</t>
  </si>
  <si>
    <t>Valor Total</t>
  </si>
  <si>
    <t>INSCRIÇÃO EM RESTOS A PAGAR NÃO PROCESSADOS DO EXERCÍCIO</t>
  </si>
  <si>
    <t>TOTAL</t>
  </si>
  <si>
    <t>VALOR REALIZADO</t>
  </si>
  <si>
    <t xml:space="preserve">    Com Instituição Não Financeira</t>
  </si>
  <si>
    <t xml:space="preserve">    Interna</t>
  </si>
  <si>
    <t xml:space="preserve">    Externa</t>
  </si>
  <si>
    <t>DÍVIDA CONTRATUAL (IV = V + VI + VII + VIII)</t>
  </si>
  <si>
    <t>DÍVIDA DE PPP (V)</t>
  </si>
  <si>
    <t>PARCELAMENTO DE DÍVIDAS (VI)</t>
  </si>
  <si>
    <t>DÍVIDA COM INSTITUIÇÃO FINANCEIRA (VII)</t>
  </si>
  <si>
    <t>DEMAIS DÍVIDAS CONTRATUAIS (VIII)</t>
  </si>
  <si>
    <t>DÍVIDA CONSOLIDADA PREVIDENCIÁRIA (IX)</t>
  </si>
  <si>
    <t>DEDUÇÕES (X)¹</t>
  </si>
  <si>
    <t>DÍVIDA CONSOLIDADA LÍQUIDA PREVIDENCIÁRIA (XI) = (IX - X)</t>
  </si>
  <si>
    <t xml:space="preserve">    Disponibilidade de Caixa Bruta </t>
  </si>
  <si>
    <t>FONTE: Sistema &lt;Nome&gt;, Unidade Responsável &lt;Nome&gt;, Data da emissão &lt;dd/mmm/aaaa&gt; e hora de emissão &lt;hhh e mmm&gt;</t>
  </si>
  <si>
    <t>-</t>
  </si>
  <si>
    <t xml:space="preserve">DISPONIBILIDADE DE CAIXA BRUTA </t>
  </si>
  <si>
    <t>&lt;Exercício em que o ente excedeu o limite&gt;</t>
  </si>
  <si>
    <t>&lt;Exercício do primeiro período seguinte&gt;</t>
  </si>
  <si>
    <t>&lt;Exercício do segundo período seguinte&gt;</t>
  </si>
  <si>
    <t>&lt;Primeiro período seguinte&gt;</t>
  </si>
  <si>
    <t>&lt;Segundo período seguinte&gt;</t>
  </si>
  <si>
    <t>% Excedente</t>
  </si>
  <si>
    <t>Redutor mínimo de</t>
  </si>
  <si>
    <t>Limite</t>
  </si>
  <si>
    <t>Redutor Residual</t>
  </si>
  <si>
    <t>(c) = (b-a)</t>
  </si>
  <si>
    <t>(e) = (b-d)</t>
  </si>
  <si>
    <t>(f)</t>
  </si>
  <si>
    <t>(g) = (f-a)</t>
  </si>
  <si>
    <t>(i)</t>
  </si>
  <si>
    <t xml:space="preserve">       Interna</t>
  </si>
  <si>
    <t xml:space="preserve">       Externa</t>
  </si>
  <si>
    <t>Tabela 2.1</t>
  </si>
  <si>
    <t>TRAJETÓRIA DE RETORNO AO LIMITE DA DÍVIDA CONSOLIDADA LÍQUIDA</t>
  </si>
  <si>
    <t>&lt;Exercício do terceiro período seguinte&gt;</t>
  </si>
  <si>
    <t>&lt;Terceiro período seguinte&gt;</t>
  </si>
  <si>
    <t xml:space="preserve">Limite Máxímo </t>
  </si>
  <si>
    <t>% DCL</t>
  </si>
  <si>
    <t>25% do Excedente</t>
  </si>
  <si>
    <t>(d) = (0,25*c)</t>
  </si>
  <si>
    <t>(h) = (e)</t>
  </si>
  <si>
    <t>(j) = (i-a)</t>
  </si>
  <si>
    <t>(k) = (a)</t>
  </si>
  <si>
    <t>(l)</t>
  </si>
  <si>
    <t>RGF/Tabela 1 - Demonstrativo da Despesa com Pessoal</t>
  </si>
  <si>
    <t>Decorrentes de Decisão Judicial de período anterior ao da apuração</t>
  </si>
  <si>
    <t>Despesas de Exercícios Anteriores de período anterior ao da apuração</t>
  </si>
  <si>
    <t xml:space="preserve"> RGF - ANEXO 1 (LRF, art. 55, inciso I, alínea "a")</t>
  </si>
  <si>
    <t xml:space="preserve">    Pessoal Ativo</t>
  </si>
  <si>
    <t xml:space="preserve">    Pessoal Inativo e Pensionistas</t>
  </si>
  <si>
    <t xml:space="preserve">    Outras despesas de pessoal decorrentes de contratos de terceirização (§ 1º do art. 18 da LRF)</t>
  </si>
  <si>
    <t xml:space="preserve"> RGF - ANEXO 2 (LRF, art. 55, inciso I, alínea "b")</t>
  </si>
  <si>
    <t xml:space="preserve"> RGF - ANEXO 3 (LRF, art. 55, inciso I, alínea "c" e art. 40, § 1º)</t>
  </si>
  <si>
    <t>LIMITE DE ALERTA (inciso III do §1º do art. 59 da LRF) - &lt;%&gt;</t>
  </si>
  <si>
    <t>RGF - ANEXO 4 (LRF, art. 55, inciso I, alínea "d" e inciso III alínea "c")</t>
  </si>
  <si>
    <t xml:space="preserve">    Outras Operações de Crédito Não Sujeitas ao Limite</t>
  </si>
  <si>
    <t>2 &lt; Medidas Corretivas&gt;</t>
  </si>
  <si>
    <t>1 Para fins de contratação de operações de crédito, verificadas pela STN/COPEM segundo o Manual para Instrução de Pleitos, serão consideradas no cálculo do limite as operações que pressupõem ingresso financeiro.</t>
  </si>
  <si>
    <t xml:space="preserve"> RGF – ANEXO 5 (LRF, art. 55, Inciso III, alínea "a")</t>
  </si>
  <si>
    <t xml:space="preserve"> LRF, art. 48 - Anexo 7</t>
  </si>
  <si>
    <t>1. Se o saldo apurado for negativo, ou seja, se o total do Ativo Disponível mais os Haveres Financeiros for menor que Restos a Pagar Processados, não deverá ser informado nessa linha, mas sim na linha da “Insuficiência Financeira”, das Obrigações não integrantes da Dívida Consolidada - DC. Assim quando o cálculo de DEDUÇÕES (II) for negativo, colocar um "-" (traço) nessa linha.</t>
  </si>
  <si>
    <t xml:space="preserve">  Do Período de Referência (III)</t>
  </si>
  <si>
    <t xml:space="preserve">  De períodos Anteriores ao de Referência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</si>
  <si>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</si>
  <si>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 xml:space="preserve">Nota: </t>
  </si>
  <si>
    <t>1. Inclui garantias concedidas por meio de Fundos</t>
  </si>
  <si>
    <t>1. A disponibilidade de caixa do RPPS está comprometida com o Passivo Atuarial.</t>
  </si>
  <si>
    <t xml:space="preserve"> - </t>
  </si>
  <si>
    <t>DESPESA TOTAL COM PESSOAL - DTP (V) = (III a + III b)</t>
  </si>
  <si>
    <t>DEMONSTRATIVO DA DISPONIBILIDADE DE CAIXA E DOS RESTOS A PAGAR</t>
  </si>
  <si>
    <t xml:space="preserve">Restos a Pagar Liquidados e Não Pagos </t>
  </si>
  <si>
    <t>Demais Obrigaçãoes Fianceiras</t>
  </si>
  <si>
    <t>Restos a Pagar Empenhados e Não Liquidados de Exercícios Anteriores</t>
  </si>
  <si>
    <t>RESTOS A PAGAR EMPENHADOS E NÃO LIQUIDADOS DO EXERCÍCIO</t>
  </si>
  <si>
    <t>(d)</t>
  </si>
  <si>
    <t>(e)</t>
  </si>
  <si>
    <t>(c)</t>
  </si>
  <si>
    <t>(f) = (a – (b + c + d + e))</t>
  </si>
  <si>
    <t>...</t>
  </si>
  <si>
    <t>&lt; Identificação do Recurso Não Vinculado &gt;</t>
  </si>
  <si>
    <t>Tabela 5 – Demonstrativo da Disponibilidade de Caixa e dos Restos a Pagar</t>
  </si>
  <si>
    <t xml:space="preserve">OPERAÇÕES VEDADAS </t>
  </si>
  <si>
    <t>RECEITA CORRENTE LÍQUIDA</t>
  </si>
  <si>
    <t>VALOR ATÉ O BIMESTRE</t>
  </si>
  <si>
    <t>Receita Corrente líquida</t>
  </si>
  <si>
    <t>Tabela 1.2</t>
  </si>
  <si>
    <t>TRAJETÓRIA DE RETORNO AO LIMITE DA DESPESA TOTAL COM PESSOAL</t>
  </si>
  <si>
    <t xml:space="preserve">Limite </t>
  </si>
  <si>
    <t>% DTP</t>
  </si>
  <si>
    <t>Máximo</t>
  </si>
  <si>
    <t>1/3 do Excedente</t>
  </si>
  <si>
    <t>(d) = (1/3*c)</t>
  </si>
  <si>
    <t>(h) = (a)</t>
  </si>
  <si>
    <t>Nota: DTP corresponde à Despesa Total com Pessoal.</t>
  </si>
  <si>
    <t>&lt;PERÍODO DE REFERÊNCIA&gt;</t>
  </si>
  <si>
    <t xml:space="preserve">LIMITE MÁXIMO (VI) (incisos I, II e III, art. 20 da LRF) </t>
  </si>
  <si>
    <t>IDENTIFICAÇÃO DOS RECURSOS</t>
  </si>
  <si>
    <t>Tabela 2.2</t>
  </si>
  <si>
    <t>TRAJETÓRIA DE AJUSTE DA DÍVIDA CONSOLIDADA LÍQUIDA EM CADA EXERCÍCIO FINANCEIRO</t>
  </si>
  <si>
    <t>2001</t>
  </si>
  <si>
    <t>2002</t>
  </si>
  <si>
    <t>2003</t>
  </si>
  <si>
    <t>2004</t>
  </si>
  <si>
    <t>Exercício Financeiro</t>
  </si>
  <si>
    <t>3º Quadrimestre</t>
  </si>
  <si>
    <t>DCL</t>
  </si>
  <si>
    <t>Excedente²</t>
  </si>
  <si>
    <t>Redutor</t>
  </si>
  <si>
    <t>1º</t>
  </si>
  <si>
    <t>2º</t>
  </si>
  <si>
    <t>3º</t>
  </si>
  <si>
    <t>% da DCL sobre a RCL</t>
  </si>
  <si>
    <t>% Limite de Endividamento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</si>
  <si>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</si>
  <si>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</si>
  <si>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</si>
  <si>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</si>
  <si>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</si>
  <si>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</si>
  <si>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</si>
  <si>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</si>
  <si>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</si>
  <si>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</si>
  <si>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</si>
  <si>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</si>
  <si>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¹ Se o saldo apurado for negativo, ou seja, se o total do Ativo Disponível mais os Haveres Financeiros for menor que Restos a Pagar Processados, não deverá ser informado nessa linha, mas sim</t>
  </si>
  <si>
    <t>na linha da “Insuficiência Financeira”, das Obrigações não integrantes da Dívida Consolidada - DC. Assim quando o cálculo de DEDUÇÕES (II) for negativo, colocar um "-" (traço) nessa linha.</t>
  </si>
  <si>
    <t>² O excedente em relação ao limite apurado ao final do exercício de 2001 deverá ser reduzido, no mínimo, à proporção de 1/15 (um quinze avos) a cada exercício financeiro. O valor da redução</t>
  </si>
  <si>
    <t>anual, 1/15 (um quinze avos) do excedente, é apresentado na coluna Redutor.</t>
  </si>
  <si>
    <t>(ÚLTIMOS</t>
  </si>
  <si>
    <t>12 MESES)</t>
  </si>
  <si>
    <t xml:space="preserve"> PROCESSADOS</t>
  </si>
  <si>
    <t>Pessoal Inativo e Pensionistas</t>
  </si>
  <si>
    <t>Outras despesas de pessoal decorrentes de contratos de terceirização (§ 1º do art. 18 da LRF)</t>
  </si>
  <si>
    <t>Decorrentes de Decisão Judicial</t>
  </si>
  <si>
    <t>Despesas de Exercícios Anteriores</t>
  </si>
  <si>
    <t>Tabela 1.1 - Demonstrativo da Despesa com Pessoal - Modelo para Demonstrativo da Despesa com Pessoal detalhada mensalmente</t>
  </si>
  <si>
    <t xml:space="preserve">LIMITE PRUDENCIAL (VII) = (0,95 x VI) (parágrafo único do art. 22 da LRF) </t>
  </si>
  <si>
    <t xml:space="preserve">LIMITE DE ALERTA (VIII) = (0,90 x VI) (inciso II do §1º do art. 59 da LRF) </t>
  </si>
  <si>
    <t>PRECATÓRIOS POSTERIORES A 05/05/2000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</si>
  <si>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</si>
  <si>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</si>
  <si>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</si>
  <si>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</si>
  <si>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</si>
  <si>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</si>
  <si>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</si>
  <si>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</si>
  <si>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</si>
  <si>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</si>
  <si>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</si>
  <si>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</si>
  <si>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</si>
  <si>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</si>
  <si>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8"/>
        <rFont val="Times New Roman"/>
        <family val="1"/>
      </rPr>
      <t>1</t>
    </r>
  </si>
  <si>
    <t>Pessoal Ativo</t>
  </si>
  <si>
    <t>--------------</t>
  </si>
  <si>
    <t xml:space="preserve">DÍVIDA CONSOLIDADA PREVIDENCIÁRIA
</t>
  </si>
  <si>
    <t>SALDO DO EXERCÍCIO ANTERIOR</t>
  </si>
  <si>
    <t>a</t>
  </si>
  <si>
    <t>RGF SEMESTRAL</t>
  </si>
  <si>
    <t>&lt;Semestre&gt;</t>
  </si>
  <si>
    <t>Até o 1º Semestre</t>
  </si>
  <si>
    <t>Até o 2º Semestre</t>
  </si>
  <si>
    <t>Saldo do Exercício de</t>
  </si>
  <si>
    <t>No Semestre de Referência</t>
  </si>
  <si>
    <t>Até o Semestre de Referência</t>
  </si>
  <si>
    <t>Tabela 1.1</t>
  </si>
  <si>
    <t>TODOS os dados da Tabela 1.1, ao lado, serão alimentados (digitados) na planilha "Anexo1 - 12M Pessoal". Apenas os dados da Tabela 1.2, abaixo, deverão ser alimentados nesta planilha.</t>
  </si>
  <si>
    <r>
      <t>REGIME PRÓPRIO DE PREVIDÊNCIA DOS SERVIDORES</t>
    </r>
    <r>
      <rPr>
        <b/>
        <vertAlign val="superscript"/>
        <sz val="8"/>
        <rFont val="Times New Roman"/>
        <family val="1"/>
      </rPr>
      <t>1</t>
    </r>
  </si>
  <si>
    <t>Fonte: http://www.ibge.gov.br/home/estatistica/populacao/estimativa2015/estimativa_tcu.shtm</t>
  </si>
  <si>
    <t>ESTIMATIVAS DE POPULAÇÃO - IBGE - Publicadas no D.O.U. em 28 de agosto de 2015.</t>
  </si>
  <si>
    <t>ESTIMATIVAS DA POPULAÇÃO RESIDENTE NOS MUNICÍPIOS BRASILEIROS COM DATA DE REFERÊNCIA EM 1º DE JULHO DE 2015</t>
  </si>
  <si>
    <t>UF</t>
  </si>
  <si>
    <t>COD. UF</t>
  </si>
  <si>
    <t>COD. MUNIC</t>
  </si>
  <si>
    <t>NOME DO MUNICÍPIO</t>
  </si>
  <si>
    <t>POPULAÇÃO ESTIMADA</t>
  </si>
  <si>
    <t>MA</t>
  </si>
  <si>
    <t>00055</t>
  </si>
  <si>
    <t>Açailândia</t>
  </si>
  <si>
    <t>00105</t>
  </si>
  <si>
    <t>Afonso Cunha</t>
  </si>
  <si>
    <t>00154</t>
  </si>
  <si>
    <t>Água Doce do Maranhão</t>
  </si>
  <si>
    <t>00204</t>
  </si>
  <si>
    <t>Alcântara</t>
  </si>
  <si>
    <t>00303</t>
  </si>
  <si>
    <t>Aldeias Altas</t>
  </si>
  <si>
    <t>00402</t>
  </si>
  <si>
    <t>Altamira do Maranhão</t>
  </si>
  <si>
    <t>00436</t>
  </si>
  <si>
    <t>Alto Alegre do Maranhão</t>
  </si>
  <si>
    <t>00477</t>
  </si>
  <si>
    <t>Alto Alegre do Pindaré</t>
  </si>
  <si>
    <t>00501</t>
  </si>
  <si>
    <t>Alto Parnaíba</t>
  </si>
  <si>
    <t>00550</t>
  </si>
  <si>
    <t>Amapá do Maranhão</t>
  </si>
  <si>
    <t>00600</t>
  </si>
  <si>
    <t>Amarante do Maranhão</t>
  </si>
  <si>
    <t>00709</t>
  </si>
  <si>
    <t>Anajatuba</t>
  </si>
  <si>
    <t>00808</t>
  </si>
  <si>
    <t>Anapurus</t>
  </si>
  <si>
    <t>00832</t>
  </si>
  <si>
    <t>Apicum-Açu</t>
  </si>
  <si>
    <t>00873</t>
  </si>
  <si>
    <t>Araguanã</t>
  </si>
  <si>
    <t>00907</t>
  </si>
  <si>
    <t>Araioses</t>
  </si>
  <si>
    <t>00956</t>
  </si>
  <si>
    <t>Arame</t>
  </si>
  <si>
    <t>01004</t>
  </si>
  <si>
    <t>Arari</t>
  </si>
  <si>
    <t>01103</t>
  </si>
  <si>
    <t>Axixá</t>
  </si>
  <si>
    <t>01202</t>
  </si>
  <si>
    <t>Bacabal</t>
  </si>
  <si>
    <t>01251</t>
  </si>
  <si>
    <t>Bacabeira</t>
  </si>
  <si>
    <t>01301</t>
  </si>
  <si>
    <t>Bacuri</t>
  </si>
  <si>
    <t>01350</t>
  </si>
  <si>
    <t>Bacurituba</t>
  </si>
  <si>
    <t>01400</t>
  </si>
  <si>
    <t>Balsas</t>
  </si>
  <si>
    <t>01509</t>
  </si>
  <si>
    <t>Barão de Grajaú</t>
  </si>
  <si>
    <t>01608</t>
  </si>
  <si>
    <t>Barra do Corda</t>
  </si>
  <si>
    <t>01707</t>
  </si>
  <si>
    <t>Barreirinhas</t>
  </si>
  <si>
    <t>01772</t>
  </si>
  <si>
    <t>Bela Vista do Maranhão</t>
  </si>
  <si>
    <t>01731</t>
  </si>
  <si>
    <t>Belágua</t>
  </si>
  <si>
    <t>01806</t>
  </si>
  <si>
    <t>Benedito Leite</t>
  </si>
  <si>
    <t>01905</t>
  </si>
  <si>
    <t>Bequimão</t>
  </si>
  <si>
    <t>01939</t>
  </si>
  <si>
    <t>Bernardo do Mearim</t>
  </si>
  <si>
    <t>01970</t>
  </si>
  <si>
    <t>Boa Vista do Gurupi</t>
  </si>
  <si>
    <t>02002</t>
  </si>
  <si>
    <t>Bom Jardim</t>
  </si>
  <si>
    <t>02036</t>
  </si>
  <si>
    <t>Bom Jesus das Selvas</t>
  </si>
  <si>
    <t>02077</t>
  </si>
  <si>
    <t>Bom Lugar</t>
  </si>
  <si>
    <t>02101</t>
  </si>
  <si>
    <t>Brejo</t>
  </si>
  <si>
    <t>02150</t>
  </si>
  <si>
    <t>Brejo de Areia</t>
  </si>
  <si>
    <t>02200</t>
  </si>
  <si>
    <t>Buriti</t>
  </si>
  <si>
    <t>02309</t>
  </si>
  <si>
    <t>Buriti Bravo</t>
  </si>
  <si>
    <t>02325</t>
  </si>
  <si>
    <t>Buriticupu</t>
  </si>
  <si>
    <t>02358</t>
  </si>
  <si>
    <t>Buritirana</t>
  </si>
  <si>
    <t>02374</t>
  </si>
  <si>
    <t>Cachoeira Grande</t>
  </si>
  <si>
    <t>02408</t>
  </si>
  <si>
    <t>Cajapió</t>
  </si>
  <si>
    <t>02507</t>
  </si>
  <si>
    <t>Cajari</t>
  </si>
  <si>
    <t>02556</t>
  </si>
  <si>
    <t>Campestre do Maranhão</t>
  </si>
  <si>
    <t>02606</t>
  </si>
  <si>
    <t>Cândido Mendes</t>
  </si>
  <si>
    <t>02705</t>
  </si>
  <si>
    <t>Cantanhede</t>
  </si>
  <si>
    <t>02754</t>
  </si>
  <si>
    <t>Capinzal do Norte</t>
  </si>
  <si>
    <t>02804</t>
  </si>
  <si>
    <t>Carolina</t>
  </si>
  <si>
    <t>02903</t>
  </si>
  <si>
    <t>Carutapera</t>
  </si>
  <si>
    <t>03000</t>
  </si>
  <si>
    <t>Caxias</t>
  </si>
  <si>
    <t>03109</t>
  </si>
  <si>
    <t>Cedral</t>
  </si>
  <si>
    <t>03125</t>
  </si>
  <si>
    <t>Central do Maranhão</t>
  </si>
  <si>
    <t>03158</t>
  </si>
  <si>
    <t>Centro do Guilherme</t>
  </si>
  <si>
    <t>03174</t>
  </si>
  <si>
    <t>Centro Novo do Maranhão</t>
  </si>
  <si>
    <t>03208</t>
  </si>
  <si>
    <t>Chapadinha</t>
  </si>
  <si>
    <t>03257</t>
  </si>
  <si>
    <t>Cidelândia</t>
  </si>
  <si>
    <t>03307</t>
  </si>
  <si>
    <t>Codó</t>
  </si>
  <si>
    <t>03406</t>
  </si>
  <si>
    <t>Coelho Neto</t>
  </si>
  <si>
    <t>03505</t>
  </si>
  <si>
    <t>Colinas</t>
  </si>
  <si>
    <t>03554</t>
  </si>
  <si>
    <t>Conceição do Lago-Açu</t>
  </si>
  <si>
    <t>03604</t>
  </si>
  <si>
    <t>Coroatá</t>
  </si>
  <si>
    <t>03703</t>
  </si>
  <si>
    <t>Cururupu</t>
  </si>
  <si>
    <t>03752</t>
  </si>
  <si>
    <t>Davinópolis</t>
  </si>
  <si>
    <t>03802</t>
  </si>
  <si>
    <t>Dom Pedro</t>
  </si>
  <si>
    <t>03901</t>
  </si>
  <si>
    <t>Duque Bacelar</t>
  </si>
  <si>
    <t>04008</t>
  </si>
  <si>
    <t>Esperantinópolis</t>
  </si>
  <si>
    <t>04057</t>
  </si>
  <si>
    <t>Estreito</t>
  </si>
  <si>
    <t>04073</t>
  </si>
  <si>
    <t>Feira Nova do Maranhão</t>
  </si>
  <si>
    <t>04081</t>
  </si>
  <si>
    <t>Fernando Falcão</t>
  </si>
  <si>
    <t>04099</t>
  </si>
  <si>
    <t>Formosa da Serra Negra</t>
  </si>
  <si>
    <t>04107</t>
  </si>
  <si>
    <t>Fortaleza dos Nogueiras</t>
  </si>
  <si>
    <t>04206</t>
  </si>
  <si>
    <t>Fortuna</t>
  </si>
  <si>
    <t>04305</t>
  </si>
  <si>
    <t>Godofredo Viana</t>
  </si>
  <si>
    <t>04404</t>
  </si>
  <si>
    <t>Gonçalves Dias</t>
  </si>
  <si>
    <t>04503</t>
  </si>
  <si>
    <t>Governador Archer</t>
  </si>
  <si>
    <t>04552</t>
  </si>
  <si>
    <t>Governador Edison Lobão</t>
  </si>
  <si>
    <t>04602</t>
  </si>
  <si>
    <t>Governador Eugênio Barros</t>
  </si>
  <si>
    <t>04628</t>
  </si>
  <si>
    <t>Governador Luiz Rocha</t>
  </si>
  <si>
    <t>04651</t>
  </si>
  <si>
    <t>Governador Newton Bello</t>
  </si>
  <si>
    <t>04677</t>
  </si>
  <si>
    <t>Governador Nunes Freire</t>
  </si>
  <si>
    <t>04701</t>
  </si>
  <si>
    <t>Graça Aranha</t>
  </si>
  <si>
    <t>04800</t>
  </si>
  <si>
    <t>Grajaú</t>
  </si>
  <si>
    <t>04909</t>
  </si>
  <si>
    <t>Guimarães</t>
  </si>
  <si>
    <t>05005</t>
  </si>
  <si>
    <t>Humberto de Campos</t>
  </si>
  <si>
    <t>05104</t>
  </si>
  <si>
    <t>Icatu</t>
  </si>
  <si>
    <t>05153</t>
  </si>
  <si>
    <t>Igarapé do Meio</t>
  </si>
  <si>
    <t>05203</t>
  </si>
  <si>
    <t>Igarapé Grande</t>
  </si>
  <si>
    <t>05302</t>
  </si>
  <si>
    <t>Imperatriz</t>
  </si>
  <si>
    <t>05351</t>
  </si>
  <si>
    <t>Itaipava do Grajaú</t>
  </si>
  <si>
    <t>05401</t>
  </si>
  <si>
    <t>Itapecuru Mirim</t>
  </si>
  <si>
    <t>05427</t>
  </si>
  <si>
    <t>Itinga do Maranhão</t>
  </si>
  <si>
    <t>05450</t>
  </si>
  <si>
    <t>Jatobá</t>
  </si>
  <si>
    <t>05476</t>
  </si>
  <si>
    <t>Jenipapo dos Vieiras</t>
  </si>
  <si>
    <t>05500</t>
  </si>
  <si>
    <t>João Lisboa</t>
  </si>
  <si>
    <t>05609</t>
  </si>
  <si>
    <t>Joselândia</t>
  </si>
  <si>
    <t>05658</t>
  </si>
  <si>
    <t>Junco do Maranhão</t>
  </si>
  <si>
    <t>05708</t>
  </si>
  <si>
    <t>Lago da Pedra</t>
  </si>
  <si>
    <t>05807</t>
  </si>
  <si>
    <t>Lago do Junco</t>
  </si>
  <si>
    <t>05948</t>
  </si>
  <si>
    <t>Lago dos Rodrigues</t>
  </si>
  <si>
    <t>05906</t>
  </si>
  <si>
    <t>Lago Verde</t>
  </si>
  <si>
    <t>05922</t>
  </si>
  <si>
    <t>Lagoa do Mato</t>
  </si>
  <si>
    <t>05963</t>
  </si>
  <si>
    <t>Lagoa Grande do Maranhão</t>
  </si>
  <si>
    <t>05989</t>
  </si>
  <si>
    <t>Lajeado Novo</t>
  </si>
  <si>
    <t>06003</t>
  </si>
  <si>
    <t>Lima Campos</t>
  </si>
  <si>
    <t>06102</t>
  </si>
  <si>
    <t>Loreto</t>
  </si>
  <si>
    <t>06201</t>
  </si>
  <si>
    <t>Luís Domingues</t>
  </si>
  <si>
    <t>06300</t>
  </si>
  <si>
    <t>Magalhães de Almeida</t>
  </si>
  <si>
    <t>06326</t>
  </si>
  <si>
    <t>Maracaçumé</t>
  </si>
  <si>
    <t>06359</t>
  </si>
  <si>
    <t>Marajá do Sena</t>
  </si>
  <si>
    <t>06375</t>
  </si>
  <si>
    <t>Maranhãozinho</t>
  </si>
  <si>
    <t>06409</t>
  </si>
  <si>
    <t>Mata Roma</t>
  </si>
  <si>
    <t>06508</t>
  </si>
  <si>
    <t>Matinha</t>
  </si>
  <si>
    <t>06607</t>
  </si>
  <si>
    <t>Matões</t>
  </si>
  <si>
    <t>06631</t>
  </si>
  <si>
    <t>Matões do Norte</t>
  </si>
  <si>
    <t>06672</t>
  </si>
  <si>
    <t>Milagres do Maranhão</t>
  </si>
  <si>
    <t>06706</t>
  </si>
  <si>
    <t>Mirador</t>
  </si>
  <si>
    <t>06755</t>
  </si>
  <si>
    <t>Miranda do Norte</t>
  </si>
  <si>
    <t>06805</t>
  </si>
  <si>
    <t>Mirinzal</t>
  </si>
  <si>
    <t>06904</t>
  </si>
  <si>
    <t>Monção</t>
  </si>
  <si>
    <t>07001</t>
  </si>
  <si>
    <t>Montes Altos</t>
  </si>
  <si>
    <t>07100</t>
  </si>
  <si>
    <t>Morros</t>
  </si>
  <si>
    <t>07209</t>
  </si>
  <si>
    <t>Nina Rodrigues</t>
  </si>
  <si>
    <t>07258</t>
  </si>
  <si>
    <t>Nova Colinas</t>
  </si>
  <si>
    <t>07308</t>
  </si>
  <si>
    <t>Nova Iorque</t>
  </si>
  <si>
    <t>07357</t>
  </si>
  <si>
    <t>Nova Olinda do Maranhão</t>
  </si>
  <si>
    <t>07407</t>
  </si>
  <si>
    <t>Olho d'Água das Cunhãs</t>
  </si>
  <si>
    <t>07456</t>
  </si>
  <si>
    <t>Olinda Nova do Maranhão</t>
  </si>
  <si>
    <t>07506</t>
  </si>
  <si>
    <t>Paço do Lumiar</t>
  </si>
  <si>
    <t>07605</t>
  </si>
  <si>
    <t>Palmeirândia</t>
  </si>
  <si>
    <t>07704</t>
  </si>
  <si>
    <t>Paraibano</t>
  </si>
  <si>
    <t>07803</t>
  </si>
  <si>
    <t>Parnarama</t>
  </si>
  <si>
    <t>07902</t>
  </si>
  <si>
    <t>Passagem Franca</t>
  </si>
  <si>
    <t>08009</t>
  </si>
  <si>
    <t>Pastos Bons</t>
  </si>
  <si>
    <t>08058</t>
  </si>
  <si>
    <t>Paulino Neves</t>
  </si>
  <si>
    <t>08108</t>
  </si>
  <si>
    <t>Paulo Ramos</t>
  </si>
  <si>
    <t>08207</t>
  </si>
  <si>
    <t>Pedreiras</t>
  </si>
  <si>
    <t>08256</t>
  </si>
  <si>
    <t>Pedro do Rosário</t>
  </si>
  <si>
    <t>08306</t>
  </si>
  <si>
    <t>Penalva</t>
  </si>
  <si>
    <t>08405</t>
  </si>
  <si>
    <t>Peri Mirim</t>
  </si>
  <si>
    <t>08454</t>
  </si>
  <si>
    <t>Peritoró</t>
  </si>
  <si>
    <t>08504</t>
  </si>
  <si>
    <t>Pindaré-Mirim</t>
  </si>
  <si>
    <t>08603</t>
  </si>
  <si>
    <t>Pinheiro</t>
  </si>
  <si>
    <t>08702</t>
  </si>
  <si>
    <t>Pio XII</t>
  </si>
  <si>
    <t>08801</t>
  </si>
  <si>
    <t>Pirapemas</t>
  </si>
  <si>
    <t>08900</t>
  </si>
  <si>
    <t>Poção de Pedras</t>
  </si>
  <si>
    <t>09007</t>
  </si>
  <si>
    <t>Porto Franco</t>
  </si>
  <si>
    <t>09056</t>
  </si>
  <si>
    <t>Porto Rico do Maranhão</t>
  </si>
  <si>
    <t>09106</t>
  </si>
  <si>
    <t>Presidente Dutra</t>
  </si>
  <si>
    <t>09205</t>
  </si>
  <si>
    <t>Presidente Juscelino</t>
  </si>
  <si>
    <t>09239</t>
  </si>
  <si>
    <t>Presidente Médici</t>
  </si>
  <si>
    <t>09270</t>
  </si>
  <si>
    <t>Presidente Sarney</t>
  </si>
  <si>
    <t>09304</t>
  </si>
  <si>
    <t>Presidente Vargas</t>
  </si>
  <si>
    <t>09403</t>
  </si>
  <si>
    <t>Primeira Cruz</t>
  </si>
  <si>
    <t>09452</t>
  </si>
  <si>
    <t>Raposa</t>
  </si>
  <si>
    <t>09502</t>
  </si>
  <si>
    <t>Riachão</t>
  </si>
  <si>
    <t>09551</t>
  </si>
  <si>
    <t>Ribamar Fiquene</t>
  </si>
  <si>
    <t>09601</t>
  </si>
  <si>
    <t>Rosário</t>
  </si>
  <si>
    <t>09700</t>
  </si>
  <si>
    <t>Sambaíba</t>
  </si>
  <si>
    <t>09759</t>
  </si>
  <si>
    <t>Santa Filomena do Maranhão</t>
  </si>
  <si>
    <t>09809</t>
  </si>
  <si>
    <t>Santa Helena</t>
  </si>
  <si>
    <t>09908</t>
  </si>
  <si>
    <t>Santa Inês</t>
  </si>
  <si>
    <t>10005</t>
  </si>
  <si>
    <t>Santa Luzia</t>
  </si>
  <si>
    <t>10039</t>
  </si>
  <si>
    <t>Santa Luzia do Paruá</t>
  </si>
  <si>
    <t>10104</t>
  </si>
  <si>
    <t>Santa Quitéria do Maranhão</t>
  </si>
  <si>
    <t>10203</t>
  </si>
  <si>
    <t>Santa Rita</t>
  </si>
  <si>
    <t>10237</t>
  </si>
  <si>
    <t>Santana do Maranhão</t>
  </si>
  <si>
    <t>10278</t>
  </si>
  <si>
    <t>Santo Amaro do Maranhão</t>
  </si>
  <si>
    <t>10302</t>
  </si>
  <si>
    <t>Santo Antônio dos Lopes</t>
  </si>
  <si>
    <t>10401</t>
  </si>
  <si>
    <t>São Benedito do Rio Preto</t>
  </si>
  <si>
    <t>10500</t>
  </si>
  <si>
    <t>São Bento</t>
  </si>
  <si>
    <t>10609</t>
  </si>
  <si>
    <t>São Bernardo</t>
  </si>
  <si>
    <t>10658</t>
  </si>
  <si>
    <t>São Domingos do Azeitão</t>
  </si>
  <si>
    <t>10708</t>
  </si>
  <si>
    <t>São Domingos do Maranhão</t>
  </si>
  <si>
    <t>10807</t>
  </si>
  <si>
    <t>São Félix de Balsas</t>
  </si>
  <si>
    <t>10856</t>
  </si>
  <si>
    <t>São Francisco do Brejão</t>
  </si>
  <si>
    <t>10906</t>
  </si>
  <si>
    <t>São Francisco do Maranhão</t>
  </si>
  <si>
    <t>11003</t>
  </si>
  <si>
    <t>São João Batista</t>
  </si>
  <si>
    <t>11029</t>
  </si>
  <si>
    <t>São João do Carú</t>
  </si>
  <si>
    <t>11052</t>
  </si>
  <si>
    <t>São João do Paraíso</t>
  </si>
  <si>
    <t>11078</t>
  </si>
  <si>
    <t>São João do Soter</t>
  </si>
  <si>
    <t>11102</t>
  </si>
  <si>
    <t>São João dos Patos</t>
  </si>
  <si>
    <t>11201</t>
  </si>
  <si>
    <t>São José de Ribamar</t>
  </si>
  <si>
    <t>11250</t>
  </si>
  <si>
    <t>São José dos Basílios</t>
  </si>
  <si>
    <t>11300</t>
  </si>
  <si>
    <t>São Luís</t>
  </si>
  <si>
    <t>11409</t>
  </si>
  <si>
    <t>São Luís Gonzaga do Maranhão</t>
  </si>
  <si>
    <t>11508</t>
  </si>
  <si>
    <t>São Mateus do Maranhão</t>
  </si>
  <si>
    <t>11532</t>
  </si>
  <si>
    <t>São Pedro da Água Branca</t>
  </si>
  <si>
    <t>11573</t>
  </si>
  <si>
    <t>São Pedro dos Crentes</t>
  </si>
  <si>
    <t>11607</t>
  </si>
  <si>
    <t>São Raimundo das Mangabeiras</t>
  </si>
  <si>
    <t>11631</t>
  </si>
  <si>
    <t>São Raimundo do Doca Bezerra</t>
  </si>
  <si>
    <t>11672</t>
  </si>
  <si>
    <t>São Roberto</t>
  </si>
  <si>
    <t>11706</t>
  </si>
  <si>
    <t>São Vicente Ferrer</t>
  </si>
  <si>
    <t>11722</t>
  </si>
  <si>
    <t>Satubinha</t>
  </si>
  <si>
    <t>11748</t>
  </si>
  <si>
    <t>Senador Alexandre Costa</t>
  </si>
  <si>
    <t>11763</t>
  </si>
  <si>
    <t>Senador La Rocque</t>
  </si>
  <si>
    <t>11789</t>
  </si>
  <si>
    <t>Serrano do Maranhão</t>
  </si>
  <si>
    <t>11805</t>
  </si>
  <si>
    <t>Sítio Novo</t>
  </si>
  <si>
    <t>11904</t>
  </si>
  <si>
    <t>Sucupira do Norte</t>
  </si>
  <si>
    <t>11953</t>
  </si>
  <si>
    <t>Sucupira do Riachão</t>
  </si>
  <si>
    <t>12001</t>
  </si>
  <si>
    <t>Tasso Fragoso</t>
  </si>
  <si>
    <t>12100</t>
  </si>
  <si>
    <t>Timbiras</t>
  </si>
  <si>
    <t>12209</t>
  </si>
  <si>
    <t>Timon</t>
  </si>
  <si>
    <t>12233</t>
  </si>
  <si>
    <t>Trizidela do Vale</t>
  </si>
  <si>
    <t>12274</t>
  </si>
  <si>
    <t>Tufilândia</t>
  </si>
  <si>
    <t>12308</t>
  </si>
  <si>
    <t>Tuntum</t>
  </si>
  <si>
    <t>12407</t>
  </si>
  <si>
    <t>Turiaçu</t>
  </si>
  <si>
    <t>12456</t>
  </si>
  <si>
    <t>Turilândia</t>
  </si>
  <si>
    <t>12506</t>
  </si>
  <si>
    <t>Tutóia</t>
  </si>
  <si>
    <t>12605</t>
  </si>
  <si>
    <t>Urbano Santos</t>
  </si>
  <si>
    <t>12704</t>
  </si>
  <si>
    <t>Vargem Grande</t>
  </si>
  <si>
    <t>12803</t>
  </si>
  <si>
    <t>Viana</t>
  </si>
  <si>
    <t>12852</t>
  </si>
  <si>
    <t>Vila Nova dos Martírios</t>
  </si>
  <si>
    <t>12902</t>
  </si>
  <si>
    <t>Vitória do Mearim</t>
  </si>
  <si>
    <t>13009</t>
  </si>
  <si>
    <t>Vitorino Freire</t>
  </si>
  <si>
    <t>14007</t>
  </si>
  <si>
    <t>Zé Doca</t>
  </si>
  <si>
    <t>Para municípios com menos de 50.000 habitantes, conforme ESTIMATIVAS DA POPULAÇÃO RESIDENTE NOS MUNICÍPIOS BRASILEIROS COM DATA DE REFERÊNCIA EM 1º DE JULHO DE 2015, divulgada pelo IBGE.</t>
  </si>
  <si>
    <t>Endereço da sede da Prefeitura Municipal:</t>
  </si>
  <si>
    <t>V2016.1</t>
  </si>
  <si>
    <t>RGFPREF50-</t>
  </si>
  <si>
    <t>Tabela 2 - Demonstrativo da Dívida Consolidada Líquida</t>
  </si>
  <si>
    <t>Em ordfem alfabética</t>
  </si>
  <si>
    <t>Em ordfem decrescente do núm. de habitantes</t>
  </si>
  <si>
    <r>
      <t>INFORMAÇÕES INICIAIS -</t>
    </r>
    <r>
      <rPr>
        <b/>
        <sz val="12"/>
        <rFont val="Times New Roman"/>
        <family val="1"/>
      </rPr>
      <t xml:space="preserve"> Versão 2016.1</t>
    </r>
  </si>
  <si>
    <t>1. No demonstrativo elaborado no primeiro semestre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</si>
  <si>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1º Semestre de 2016</t>
  </si>
  <si>
    <t>2º Semestre de 2016</t>
  </si>
  <si>
    <t>Decisão PL TCE nº 15/2004</t>
  </si>
  <si>
    <t xml:space="preserve">    Dívida Contratual (preencha o detalhamento abaixo)</t>
  </si>
  <si>
    <t>PREFEITURA MUNICIPAL DE RIBAMAR FIQUENE</t>
  </si>
  <si>
    <t>PODER EXECUTIVO MUNICIPAL -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</si>
  <si>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</si>
  <si>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</si>
  <si>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</si>
  <si>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</si>
  <si>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</si>
  <si>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</si>
  <si>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</si>
  <si>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</si>
  <si>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</si>
  <si>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</si>
  <si>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JAN/16</t>
  </si>
  <si>
    <t>FEV/16</t>
  </si>
  <si>
    <t>MAR/16</t>
  </si>
  <si>
    <t>ABR/16</t>
  </si>
  <si>
    <t>MAIO/16</t>
  </si>
  <si>
    <t>JUN/16</t>
  </si>
  <si>
    <t>LIMITE DEFINIDO POR RESOLUÇÃO DO SENADO FEDERAL - 22%</t>
  </si>
  <si>
    <t>LIMITE DE ALERTA (inciso III do §1º do art. 59 da LRF) - 90%</t>
  </si>
  <si>
    <t>LIMITE DE ALERTA (inciso III do § 1º do art. 59 da LRF) - 90 %</t>
  </si>
  <si>
    <t>PREFEITURA DE RIBAMAR FIQUENE</t>
  </si>
  <si>
    <t>PM RIBAMAR FIQUENE - FUNDEB</t>
  </si>
  <si>
    <t>PM RIBAMAR FIQUENE - FUNDO DE SAÚDE</t>
  </si>
  <si>
    <t>PM RIBAMAR FIQUENE - FUNDO DE ASSISTÊNCIA SOCIAL</t>
  </si>
  <si>
    <t>JUL/16</t>
  </si>
  <si>
    <t>AGO/16</t>
  </si>
  <si>
    <t>SET/16</t>
  </si>
  <si>
    <t>OUT/16</t>
  </si>
  <si>
    <t>NOV/16</t>
  </si>
  <si>
    <t>DEZ/16</t>
  </si>
  <si>
    <t>FONTE: FÊNIX CONTAB, PREFEITURA MUNICIPAL DE RIBAMAR FIQUENE, 30/01/2017 às 12h e 29m.</t>
  </si>
  <si>
    <t>FONTE: FÊNIX CONTAB, PREFEITURA MUNICIPAL DE RIBAMAR FIQUENE, 30/01/2017 às 12h e 24m.</t>
  </si>
  <si>
    <t>FONTE: FÊNIX CONTAB, PREFEITURA MUNICIPAL DE RIBAMAR FIQUENE, 30/01/2017 às 12h e 25m.</t>
  </si>
  <si>
    <t>FONTE: FÊNIX CONTAB, PREFEITURA MUNICIPAL DE RIBAMAR FIQUENE, 30/01/2017 às 12h e 28m.</t>
  </si>
  <si>
    <t>FONTE: FÊNIX CONTAB, PREFEITURA MUNICIPAL DE RIBAMAR FIQUENE, 30/01/2016 às 12h e 33m.</t>
  </si>
  <si>
    <t>FONTE: FÊNIX CONTAB, PREFEITURA MUNICIPAL DE RIBAMAR FIQUENE, 30/01/2017 às 12h e 36m.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</si>
</sst>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 &quot;#,##0.00_);[Red]\(&quot;R$ &quot;#,##0.00\)"/>
    <numFmt numFmtId="165" formatCode="#,##0.00_ ;[Red]\-#,##0.00\ "/>
  </numFmts>
  <fonts count="35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sz val="7.5"/>
      <name val="Times New Roman"/>
      <family val="1"/>
    </font>
    <font>
      <b/>
      <vertAlign val="superscript"/>
      <sz val="8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sz val="8"/>
      <name val="Cambria"/>
      <family val="1"/>
    </font>
    <font>
      <b/>
      <sz val="7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2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Times New Roman"/>
      <family val="1"/>
    </font>
    <font>
      <sz val="10"/>
      <color theme="0" tint="-0.1499984740745262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6" fillId="0" borderId="1" xfId="2" applyFont="1" applyBorder="1" applyAlignment="1" applyProtection="1">
      <alignment horizontal="left" vertical="center"/>
    </xf>
    <xf numFmtId="0" fontId="29" fillId="0" borderId="1" xfId="2" applyFont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horizontal="left" vertical="center"/>
    </xf>
    <xf numFmtId="0" fontId="6" fillId="0" borderId="1" xfId="2" applyFont="1" applyBorder="1" applyAlignment="1" applyProtection="1">
      <alignment horizontal="left" vertical="center" wrapText="1"/>
    </xf>
    <xf numFmtId="0" fontId="6" fillId="0" borderId="2" xfId="2" applyBorder="1" applyAlignment="1" applyProtection="1">
      <alignment horizontal="left" vertical="center" wrapText="1"/>
    </xf>
    <xf numFmtId="0" fontId="2" fillId="0" borderId="0" xfId="0" applyFont="1" applyFill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0" fillId="5" borderId="4" xfId="2" applyFont="1" applyFill="1" applyBorder="1" applyAlignment="1" applyProtection="1">
      <alignment horizontal="center" vertical="center"/>
    </xf>
    <xf numFmtId="0" fontId="6" fillId="5" borderId="5" xfId="2" applyFill="1" applyBorder="1" applyAlignment="1" applyProtection="1">
      <alignment vertical="center"/>
    </xf>
    <xf numFmtId="0" fontId="23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vertical="center"/>
    </xf>
    <xf numFmtId="4" fontId="2" fillId="0" borderId="6" xfId="0" applyNumberFormat="1" applyFont="1" applyFill="1" applyBorder="1" applyAlignment="1" applyProtection="1"/>
    <xf numFmtId="4" fontId="2" fillId="0" borderId="7" xfId="0" applyNumberFormat="1" applyFont="1" applyFill="1" applyBorder="1" applyAlignment="1" applyProtection="1"/>
    <xf numFmtId="0" fontId="6" fillId="6" borderId="0" xfId="2" applyFill="1" applyBorder="1" applyAlignment="1" applyProtection="1">
      <alignment vertical="center"/>
      <protection locked="0"/>
    </xf>
    <xf numFmtId="4" fontId="2" fillId="0" borderId="8" xfId="0" applyNumberFormat="1" applyFont="1" applyFill="1" applyBorder="1" applyAlignment="1" applyProtection="1"/>
    <xf numFmtId="0" fontId="24" fillId="0" borderId="0" xfId="0" applyFont="1" applyFill="1" applyAlignment="1" applyProtection="1">
      <alignment vertical="center" wrapText="1"/>
    </xf>
    <xf numFmtId="0" fontId="10" fillId="0" borderId="0" xfId="2" applyNumberFormat="1" applyFont="1" applyFill="1" applyAlignment="1" applyProtection="1"/>
    <xf numFmtId="0" fontId="1" fillId="0" borderId="0" xfId="2" applyNumberFormat="1" applyFont="1" applyFill="1" applyAlignment="1" applyProtection="1"/>
    <xf numFmtId="0" fontId="2" fillId="0" borderId="0" xfId="2" applyNumberFormat="1" applyFont="1" applyFill="1" applyAlignment="1" applyProtection="1"/>
    <xf numFmtId="0" fontId="6" fillId="0" borderId="0" xfId="2" applyProtection="1"/>
    <xf numFmtId="164" fontId="2" fillId="0" borderId="0" xfId="2" applyNumberFormat="1" applyFont="1" applyFill="1" applyAlignment="1" applyProtection="1">
      <alignment horizontal="right"/>
    </xf>
    <xf numFmtId="0" fontId="1" fillId="0" borderId="0" xfId="2" applyNumberFormat="1" applyFont="1" applyFill="1" applyBorder="1" applyAlignment="1" applyProtection="1">
      <alignment horizontal="center"/>
    </xf>
    <xf numFmtId="0" fontId="1" fillId="0" borderId="0" xfId="2" applyNumberFormat="1" applyFont="1" applyFill="1" applyBorder="1" applyAlignment="1" applyProtection="1">
      <alignment horizontal="center" vertical="top" wrapText="1"/>
    </xf>
    <xf numFmtId="0" fontId="1" fillId="7" borderId="8" xfId="2" applyNumberFormat="1" applyFont="1" applyFill="1" applyBorder="1" applyAlignment="1" applyProtection="1">
      <alignment horizontal="center" vertical="top" wrapText="1"/>
    </xf>
    <xf numFmtId="0" fontId="1" fillId="7" borderId="9" xfId="2" applyNumberFormat="1" applyFont="1" applyFill="1" applyBorder="1" applyAlignment="1" applyProtection="1">
      <alignment horizontal="center" vertical="top" wrapText="1"/>
    </xf>
    <xf numFmtId="0" fontId="2" fillId="0" borderId="0" xfId="2" applyNumberFormat="1" applyFont="1" applyFill="1" applyBorder="1" applyAlignment="1" applyProtection="1"/>
    <xf numFmtId="40" fontId="1" fillId="0" borderId="10" xfId="2" applyNumberFormat="1" applyFont="1" applyFill="1" applyBorder="1" applyAlignment="1" applyProtection="1"/>
    <xf numFmtId="0" fontId="6" fillId="0" borderId="0" xfId="2" applyBorder="1" applyProtection="1"/>
    <xf numFmtId="0" fontId="2" fillId="0" borderId="0" xfId="2" applyNumberFormat="1" applyFont="1" applyFill="1" applyBorder="1" applyAlignment="1" applyProtection="1">
      <alignment horizontal="left"/>
    </xf>
    <xf numFmtId="40" fontId="2" fillId="0" borderId="8" xfId="2" applyNumberFormat="1" applyFont="1" applyFill="1" applyBorder="1" applyAlignment="1" applyProtection="1"/>
    <xf numFmtId="40" fontId="1" fillId="0" borderId="8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 indent="1"/>
    </xf>
    <xf numFmtId="0" fontId="2" fillId="0" borderId="11" xfId="2" applyNumberFormat="1" applyFont="1" applyFill="1" applyBorder="1" applyAlignment="1" applyProtection="1">
      <alignment horizontal="left" indent="1"/>
    </xf>
    <xf numFmtId="0" fontId="2" fillId="0" borderId="11" xfId="2" applyNumberFormat="1" applyFont="1" applyFill="1" applyBorder="1" applyAlignment="1" applyProtection="1"/>
    <xf numFmtId="40" fontId="2" fillId="0" borderId="12" xfId="2" applyNumberFormat="1" applyFont="1" applyFill="1" applyBorder="1" applyAlignment="1" applyProtection="1"/>
    <xf numFmtId="40" fontId="1" fillId="0" borderId="13" xfId="2" applyNumberFormat="1" applyFont="1" applyFill="1" applyBorder="1" applyAlignment="1" applyProtection="1"/>
    <xf numFmtId="0" fontId="2" fillId="0" borderId="14" xfId="2" applyNumberFormat="1" applyFont="1" applyFill="1" applyBorder="1" applyAlignment="1" applyProtection="1"/>
    <xf numFmtId="0" fontId="2" fillId="0" borderId="11" xfId="2" applyNumberFormat="1" applyFont="1" applyFill="1" applyBorder="1" applyAlignment="1" applyProtection="1">
      <alignment horizontal="center"/>
    </xf>
    <xf numFmtId="0" fontId="1" fillId="7" borderId="15" xfId="2" applyNumberFormat="1" applyFont="1" applyFill="1" applyBorder="1" applyAlignment="1" applyProtection="1">
      <alignment horizontal="center"/>
    </xf>
    <xf numFmtId="0" fontId="1" fillId="7" borderId="13" xfId="2" applyNumberFormat="1" applyFont="1" applyFill="1" applyBorder="1" applyAlignment="1" applyProtection="1">
      <alignment horizontal="center"/>
    </xf>
    <xf numFmtId="0" fontId="1" fillId="0" borderId="14" xfId="2" applyNumberFormat="1" applyFont="1" applyFill="1" applyBorder="1" applyAlignment="1" applyProtection="1">
      <alignment horizontal="center"/>
    </xf>
    <xf numFmtId="4" fontId="1" fillId="0" borderId="15" xfId="2" applyNumberFormat="1" applyFont="1" applyFill="1" applyBorder="1" applyAlignment="1" applyProtection="1">
      <alignment horizontal="right" vertical="center"/>
    </xf>
    <xf numFmtId="0" fontId="1" fillId="0" borderId="13" xfId="2" applyNumberFormat="1" applyFont="1" applyFill="1" applyBorder="1" applyAlignment="1" applyProtection="1">
      <alignment horizontal="center"/>
    </xf>
    <xf numFmtId="0" fontId="2" fillId="7" borderId="14" xfId="2" applyNumberFormat="1" applyFont="1" applyFill="1" applyBorder="1" applyAlignment="1" applyProtection="1"/>
    <xf numFmtId="0" fontId="1" fillId="7" borderId="14" xfId="2" applyNumberFormat="1" applyFont="1" applyFill="1" applyBorder="1" applyAlignment="1" applyProtection="1">
      <alignment horizontal="center"/>
    </xf>
    <xf numFmtId="165" fontId="1" fillId="7" borderId="15" xfId="2" applyNumberFormat="1" applyFont="1" applyFill="1" applyBorder="1" applyAlignment="1" applyProtection="1">
      <alignment horizontal="right" vertical="center"/>
    </xf>
    <xf numFmtId="10" fontId="1" fillId="7" borderId="13" xfId="4" applyNumberFormat="1" applyFont="1" applyFill="1" applyBorder="1" applyAlignment="1" applyProtection="1">
      <alignment horizontal="center"/>
    </xf>
    <xf numFmtId="4" fontId="2" fillId="0" borderId="15" xfId="2" applyNumberFormat="1" applyFont="1" applyFill="1" applyBorder="1" applyAlignment="1" applyProtection="1">
      <alignment horizontal="right" vertical="center"/>
    </xf>
    <xf numFmtId="10" fontId="1" fillId="0" borderId="13" xfId="2" applyNumberFormat="1" applyFont="1" applyFill="1" applyBorder="1" applyAlignment="1" applyProtection="1">
      <alignment horizontal="center"/>
    </xf>
    <xf numFmtId="10" fontId="1" fillId="0" borderId="13" xfId="4" applyNumberFormat="1" applyFont="1" applyFill="1" applyBorder="1" applyAlignment="1" applyProtection="1">
      <alignment horizontal="center"/>
    </xf>
    <xf numFmtId="0" fontId="2" fillId="0" borderId="3" xfId="2" applyNumberFormat="1" applyFont="1" applyFill="1" applyBorder="1" applyAlignment="1" applyProtection="1"/>
    <xf numFmtId="0" fontId="6" fillId="0" borderId="0" xfId="2" applyFill="1" applyProtection="1"/>
    <xf numFmtId="0" fontId="2" fillId="0" borderId="16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right" vertical="top" wrapText="1"/>
    </xf>
    <xf numFmtId="0" fontId="2" fillId="0" borderId="17" xfId="0" applyFont="1" applyBorder="1" applyAlignment="1" applyProtection="1">
      <alignment horizontal="center" vertical="top" wrapText="1"/>
    </xf>
    <xf numFmtId="4" fontId="2" fillId="6" borderId="8" xfId="0" applyNumberFormat="1" applyFont="1" applyFill="1" applyBorder="1" applyAlignment="1" applyProtection="1">
      <protection locked="0"/>
    </xf>
    <xf numFmtId="4" fontId="2" fillId="6" borderId="0" xfId="0" applyNumberFormat="1" applyFont="1" applyFill="1" applyBorder="1" applyAlignment="1" applyProtection="1">
      <protection locked="0"/>
    </xf>
    <xf numFmtId="4" fontId="2" fillId="6" borderId="7" xfId="0" applyNumberFormat="1" applyFont="1" applyFill="1" applyBorder="1" applyAlignment="1" applyProtection="1">
      <protection locked="0"/>
    </xf>
    <xf numFmtId="4" fontId="2" fillId="6" borderId="12" xfId="0" applyNumberFormat="1" applyFont="1" applyFill="1" applyBorder="1" applyAlignment="1" applyProtection="1">
      <protection locked="0"/>
    </xf>
    <xf numFmtId="4" fontId="2" fillId="6" borderId="11" xfId="0" applyNumberFormat="1" applyFont="1" applyFill="1" applyBorder="1" applyAlignment="1" applyProtection="1">
      <protection locked="0"/>
    </xf>
    <xf numFmtId="4" fontId="2" fillId="6" borderId="18" xfId="0" applyNumberFormat="1" applyFont="1" applyFill="1" applyBorder="1" applyAlignment="1" applyProtection="1">
      <protection locked="0"/>
    </xf>
    <xf numFmtId="4" fontId="2" fillId="6" borderId="8" xfId="0" applyNumberFormat="1" applyFont="1" applyFill="1" applyBorder="1" applyAlignment="1" applyProtection="1">
      <alignment vertical="center"/>
      <protection locked="0"/>
    </xf>
    <xf numFmtId="4" fontId="2" fillId="6" borderId="9" xfId="0" applyNumberFormat="1" applyFont="1" applyFill="1" applyBorder="1" applyAlignment="1" applyProtection="1">
      <alignment vertical="center"/>
      <protection locked="0"/>
    </xf>
    <xf numFmtId="4" fontId="2" fillId="6" borderId="12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0" fillId="0" borderId="0" xfId="0" applyFill="1" applyProtection="1"/>
    <xf numFmtId="0" fontId="1" fillId="0" borderId="0" xfId="0" applyNumberFormat="1" applyFont="1" applyFill="1" applyAlignment="1" applyProtection="1"/>
    <xf numFmtId="164" fontId="2" fillId="0" borderId="0" xfId="0" applyNumberFormat="1" applyFont="1" applyFill="1" applyAlignment="1" applyProtection="1">
      <alignment horizontal="right"/>
    </xf>
    <xf numFmtId="49" fontId="12" fillId="7" borderId="10" xfId="0" applyNumberFormat="1" applyFont="1" applyFill="1" applyBorder="1" applyAlignment="1" applyProtection="1">
      <alignment horizontal="center"/>
    </xf>
    <xf numFmtId="0" fontId="12" fillId="7" borderId="9" xfId="0" applyNumberFormat="1" applyFont="1" applyFill="1" applyBorder="1" applyAlignment="1" applyProtection="1">
      <alignment horizontal="center"/>
    </xf>
    <xf numFmtId="49" fontId="12" fillId="7" borderId="8" xfId="0" applyNumberFormat="1" applyFont="1" applyFill="1" applyBorder="1" applyAlignment="1" applyProtection="1">
      <alignment horizontal="center"/>
    </xf>
    <xf numFmtId="0" fontId="12" fillId="7" borderId="9" xfId="0" applyNumberFormat="1" applyFont="1" applyFill="1" applyBorder="1" applyAlignment="1" applyProtection="1">
      <alignment horizontal="center" vertical="top" wrapText="1"/>
    </xf>
    <xf numFmtId="0" fontId="12" fillId="7" borderId="12" xfId="0" applyNumberFormat="1" applyFont="1" applyFill="1" applyBorder="1" applyAlignment="1" applyProtection="1">
      <alignment horizontal="center" vertical="top" wrapText="1"/>
    </xf>
    <xf numFmtId="0" fontId="12" fillId="7" borderId="19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/>
    <xf numFmtId="4" fontId="2" fillId="0" borderId="10" xfId="0" applyNumberFormat="1" applyFont="1" applyFill="1" applyBorder="1" applyAlignment="1" applyProtection="1"/>
    <xf numFmtId="4" fontId="2" fillId="0" borderId="1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indent="1"/>
    </xf>
    <xf numFmtId="0" fontId="2" fillId="0" borderId="11" xfId="0" applyNumberFormat="1" applyFont="1" applyFill="1" applyBorder="1" applyAlignment="1" applyProtection="1">
      <alignment horizontal="left" indent="1"/>
    </xf>
    <xf numFmtId="4" fontId="2" fillId="0" borderId="12" xfId="0" applyNumberFormat="1" applyFont="1" applyFill="1" applyBorder="1" applyAlignment="1" applyProtection="1"/>
    <xf numFmtId="4" fontId="2" fillId="0" borderId="13" xfId="0" applyNumberFormat="1" applyFont="1" applyFill="1" applyBorder="1" applyAlignment="1" applyProtection="1"/>
    <xf numFmtId="4" fontId="2" fillId="0" borderId="12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2" fillId="0" borderId="14" xfId="0" applyNumberFormat="1" applyFont="1" applyFill="1" applyBorder="1" applyAlignment="1" applyProtection="1"/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right" vertical="top" wrapText="1"/>
      <protection locked="0"/>
    </xf>
    <xf numFmtId="0" fontId="2" fillId="6" borderId="16" xfId="0" applyFont="1" applyFill="1" applyBorder="1" applyAlignment="1" applyProtection="1">
      <alignment horizontal="center" vertical="top" wrapText="1"/>
      <protection locked="0"/>
    </xf>
    <xf numFmtId="0" fontId="2" fillId="6" borderId="16" xfId="0" applyFont="1" applyFill="1" applyBorder="1" applyAlignment="1" applyProtection="1">
      <alignment horizontal="right" vertical="top" wrapText="1"/>
      <protection locked="0"/>
    </xf>
    <xf numFmtId="43" fontId="2" fillId="6" borderId="8" xfId="5" applyFont="1" applyFill="1" applyBorder="1" applyAlignment="1" applyProtection="1">
      <protection locked="0"/>
    </xf>
    <xf numFmtId="43" fontId="2" fillId="6" borderId="7" xfId="5" applyFont="1" applyFill="1" applyBorder="1" applyAlignment="1" applyProtection="1">
      <protection locked="0"/>
    </xf>
    <xf numFmtId="43" fontId="2" fillId="6" borderId="15" xfId="5" applyFont="1" applyFill="1" applyBorder="1" applyAlignment="1" applyProtection="1">
      <protection locked="0"/>
    </xf>
    <xf numFmtId="43" fontId="2" fillId="6" borderId="13" xfId="5" applyFont="1" applyFill="1" applyBorder="1" applyAlignment="1" applyProtection="1">
      <protection locked="0"/>
    </xf>
    <xf numFmtId="4" fontId="2" fillId="6" borderId="6" xfId="0" applyNumberFormat="1" applyFont="1" applyFill="1" applyBorder="1" applyAlignment="1" applyProtection="1">
      <protection locked="0"/>
    </xf>
    <xf numFmtId="4" fontId="2" fillId="6" borderId="10" xfId="0" applyNumberFormat="1" applyFont="1" applyFill="1" applyBorder="1" applyAlignment="1" applyProtection="1">
      <protection locked="0"/>
    </xf>
    <xf numFmtId="0" fontId="2" fillId="6" borderId="21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right" vertical="top" wrapText="1"/>
      <protection locked="0"/>
    </xf>
    <xf numFmtId="10" fontId="2" fillId="6" borderId="13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/>
    <xf numFmtId="49" fontId="2" fillId="0" borderId="0" xfId="0" applyNumberFormat="1" applyFont="1" applyFill="1" applyAlignment="1" applyProtection="1"/>
    <xf numFmtId="0" fontId="1" fillId="7" borderId="6" xfId="0" applyFont="1" applyFill="1" applyBorder="1" applyAlignment="1" applyProtection="1">
      <alignment horizontal="center"/>
    </xf>
    <xf numFmtId="0" fontId="1" fillId="7" borderId="15" xfId="0" applyFont="1" applyFill="1" applyBorder="1" applyAlignment="1" applyProtection="1">
      <alignment horizontal="right"/>
    </xf>
    <xf numFmtId="0" fontId="1" fillId="7" borderId="18" xfId="0" applyFont="1" applyFill="1" applyBorder="1" applyAlignment="1" applyProtection="1">
      <alignment horizontal="center"/>
    </xf>
    <xf numFmtId="0" fontId="1" fillId="7" borderId="1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43" fontId="2" fillId="0" borderId="7" xfId="5" applyFont="1" applyFill="1" applyBorder="1" applyAlignment="1" applyProtection="1"/>
    <xf numFmtId="43" fontId="2" fillId="0" borderId="8" xfId="5" applyFont="1" applyFill="1" applyBorder="1" applyAlignment="1" applyProtection="1"/>
    <xf numFmtId="0" fontId="2" fillId="0" borderId="0" xfId="0" applyFont="1" applyFill="1" applyAlignment="1" applyProtection="1">
      <alignment horizontal="left" indent="1"/>
    </xf>
    <xf numFmtId="0" fontId="2" fillId="0" borderId="0" xfId="0" applyFont="1" applyFill="1" applyBorder="1" applyAlignment="1" applyProtection="1">
      <alignment horizontal="justify" vertical="top" wrapText="1"/>
    </xf>
    <xf numFmtId="0" fontId="2" fillId="7" borderId="22" xfId="0" applyFont="1" applyFill="1" applyBorder="1" applyAlignment="1" applyProtection="1"/>
    <xf numFmtId="43" fontId="2" fillId="7" borderId="15" xfId="5" applyFont="1" applyFill="1" applyBorder="1" applyAlignment="1" applyProtection="1"/>
    <xf numFmtId="43" fontId="2" fillId="7" borderId="13" xfId="5" applyFont="1" applyFill="1" applyBorder="1" applyAlignment="1" applyProtection="1"/>
    <xf numFmtId="0" fontId="2" fillId="0" borderId="14" xfId="0" applyFont="1" applyFill="1" applyBorder="1" applyAlignment="1" applyProtection="1"/>
    <xf numFmtId="37" fontId="2" fillId="0" borderId="14" xfId="0" applyNumberFormat="1" applyFont="1" applyFill="1" applyBorder="1" applyAlignment="1" applyProtection="1"/>
    <xf numFmtId="10" fontId="2" fillId="0" borderId="15" xfId="4" applyNumberFormat="1" applyFont="1" applyFill="1" applyBorder="1" applyAlignment="1" applyProtection="1"/>
    <xf numFmtId="10" fontId="2" fillId="0" borderId="13" xfId="4" applyNumberFormat="1" applyFont="1" applyFill="1" applyBorder="1" applyAlignment="1" applyProtection="1"/>
    <xf numFmtId="37" fontId="2" fillId="7" borderId="14" xfId="0" applyNumberFormat="1" applyFont="1" applyFill="1" applyBorder="1" applyAlignment="1" applyProtection="1"/>
    <xf numFmtId="10" fontId="2" fillId="7" borderId="15" xfId="4" applyNumberFormat="1" applyFont="1" applyFill="1" applyBorder="1" applyAlignment="1" applyProtection="1"/>
    <xf numFmtId="10" fontId="2" fillId="7" borderId="13" xfId="4" applyNumberFormat="1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4" xfId="0" applyNumberFormat="1" applyFont="1" applyFill="1" applyBorder="1" applyAlignment="1" applyProtection="1"/>
    <xf numFmtId="0" fontId="33" fillId="0" borderId="0" xfId="0" applyFont="1" applyFill="1" applyAlignment="1" applyProtection="1"/>
    <xf numFmtId="0" fontId="1" fillId="7" borderId="22" xfId="0" applyFont="1" applyFill="1" applyBorder="1" applyAlignment="1" applyProtection="1">
      <alignment horizontal="left" vertical="center"/>
    </xf>
    <xf numFmtId="0" fontId="2" fillId="0" borderId="0" xfId="0" applyFont="1" applyFill="1" applyProtection="1"/>
    <xf numFmtId="0" fontId="2" fillId="0" borderId="7" xfId="0" applyNumberFormat="1" applyFont="1" applyFill="1" applyBorder="1" applyAlignment="1" applyProtection="1"/>
    <xf numFmtId="0" fontId="2" fillId="0" borderId="19" xfId="0" applyFont="1" applyFill="1" applyBorder="1" applyAlignment="1" applyProtection="1">
      <alignment horizontal="justify" vertical="top" wrapText="1"/>
    </xf>
    <xf numFmtId="0" fontId="2" fillId="0" borderId="10" xfId="0" applyFont="1" applyFill="1" applyBorder="1" applyAlignment="1" applyProtection="1">
      <alignment horizontal="justify" vertical="top" wrapText="1"/>
    </xf>
    <xf numFmtId="0" fontId="2" fillId="0" borderId="8" xfId="0" applyFont="1" applyFill="1" applyBorder="1" applyAlignment="1" applyProtection="1">
      <alignment horizontal="justify" vertical="top" wrapText="1"/>
    </xf>
    <xf numFmtId="0" fontId="2" fillId="0" borderId="12" xfId="0" applyFont="1" applyFill="1" applyBorder="1" applyAlignment="1" applyProtection="1">
      <alignment horizontal="justify" vertical="top" wrapText="1"/>
    </xf>
    <xf numFmtId="0" fontId="2" fillId="0" borderId="11" xfId="0" applyNumberFormat="1" applyFont="1" applyFill="1" applyBorder="1" applyAlignment="1" applyProtection="1"/>
    <xf numFmtId="4" fontId="2" fillId="7" borderId="15" xfId="0" applyNumberFormat="1" applyFont="1" applyFill="1" applyBorder="1" applyAlignment="1" applyProtection="1"/>
    <xf numFmtId="4" fontId="2" fillId="7" borderId="1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49" fontId="7" fillId="0" borderId="0" xfId="0" applyNumberFormat="1" applyFont="1" applyFill="1" applyAlignment="1" applyProtection="1"/>
    <xf numFmtId="0" fontId="7" fillId="0" borderId="0" xfId="0" applyFont="1" applyFill="1" applyAlignment="1" applyProtection="1"/>
    <xf numFmtId="0" fontId="10" fillId="0" borderId="0" xfId="0" applyFont="1" applyAlignment="1" applyProtection="1">
      <alignment horizontal="justify"/>
    </xf>
    <xf numFmtId="0" fontId="9" fillId="0" borderId="16" xfId="0" applyFont="1" applyBorder="1" applyAlignment="1" applyProtection="1">
      <alignment horizontal="center" vertical="top" wrapText="1"/>
    </xf>
    <xf numFmtId="0" fontId="9" fillId="0" borderId="16" xfId="0" applyFont="1" applyBorder="1" applyAlignment="1" applyProtection="1">
      <alignment horizontal="right" vertical="top" wrapText="1"/>
    </xf>
    <xf numFmtId="0" fontId="9" fillId="0" borderId="17" xfId="0" applyFont="1" applyBorder="1" applyAlignment="1" applyProtection="1">
      <alignment horizontal="center" vertical="top" wrapText="1"/>
    </xf>
    <xf numFmtId="49" fontId="2" fillId="8" borderId="0" xfId="0" applyNumberFormat="1" applyFont="1" applyFill="1" applyAlignment="1" applyProtection="1"/>
    <xf numFmtId="0" fontId="2" fillId="8" borderId="0" xfId="0" applyFont="1" applyFill="1" applyAlignment="1" applyProtection="1"/>
    <xf numFmtId="0" fontId="2" fillId="8" borderId="0" xfId="0" applyFont="1" applyFill="1" applyBorder="1" applyAlignment="1" applyProtection="1"/>
    <xf numFmtId="49" fontId="10" fillId="0" borderId="0" xfId="0" applyNumberFormat="1" applyFont="1" applyFill="1" applyAlignment="1" applyProtection="1"/>
    <xf numFmtId="49" fontId="2" fillId="0" borderId="11" xfId="0" applyNumberFormat="1" applyFont="1" applyFill="1" applyBorder="1" applyAlignment="1" applyProtection="1"/>
    <xf numFmtId="49" fontId="2" fillId="0" borderId="3" xfId="0" applyNumberFormat="1" applyFont="1" applyFill="1" applyBorder="1" applyAlignment="1" applyProtection="1"/>
    <xf numFmtId="49" fontId="2" fillId="0" borderId="13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/>
    <xf numFmtId="3" fontId="2" fillId="0" borderId="0" xfId="0" applyNumberFormat="1" applyFont="1" applyFill="1" applyAlignment="1" applyProtection="1"/>
    <xf numFmtId="10" fontId="2" fillId="0" borderId="3" xfId="0" applyNumberFormat="1" applyFont="1" applyFill="1" applyBorder="1" applyAlignment="1" applyProtection="1"/>
    <xf numFmtId="0" fontId="0" fillId="0" borderId="3" xfId="0" applyFill="1" applyBorder="1" applyAlignment="1" applyProtection="1"/>
    <xf numFmtId="49" fontId="2" fillId="0" borderId="0" xfId="0" applyNumberFormat="1" applyFont="1" applyFill="1" applyBorder="1" applyAlignment="1" applyProtection="1"/>
    <xf numFmtId="10" fontId="2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0" fontId="33" fillId="0" borderId="0" xfId="0" applyNumberFormat="1" applyFont="1" applyFill="1" applyBorder="1" applyAlignment="1" applyProtection="1"/>
    <xf numFmtId="0" fontId="2" fillId="6" borderId="14" xfId="0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/>
    <xf numFmtId="37" fontId="2" fillId="0" borderId="0" xfId="0" applyNumberFormat="1" applyFont="1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horizontal="left"/>
    </xf>
    <xf numFmtId="0" fontId="3" fillId="0" borderId="9" xfId="0" applyFont="1" applyFill="1" applyBorder="1" applyAlignment="1" applyProtection="1">
      <alignment horizontal="justify" vertical="top" wrapText="1"/>
    </xf>
    <xf numFmtId="0" fontId="2" fillId="0" borderId="22" xfId="0" applyFont="1" applyFill="1" applyBorder="1" applyAlignment="1" applyProtection="1"/>
    <xf numFmtId="4" fontId="2" fillId="0" borderId="15" xfId="0" applyNumberFormat="1" applyFont="1" applyFill="1" applyBorder="1" applyAlignment="1" applyProtection="1"/>
    <xf numFmtId="10" fontId="2" fillId="0" borderId="15" xfId="0" applyNumberFormat="1" applyFont="1" applyFill="1" applyBorder="1" applyAlignment="1" applyProtection="1"/>
    <xf numFmtId="10" fontId="2" fillId="0" borderId="13" xfId="0" applyNumberFormat="1" applyFont="1" applyFill="1" applyBorder="1" applyAlignment="1" applyProtection="1"/>
    <xf numFmtId="0" fontId="2" fillId="0" borderId="13" xfId="0" applyFont="1" applyFill="1" applyBorder="1" applyAlignment="1" applyProtection="1"/>
    <xf numFmtId="37" fontId="2" fillId="0" borderId="0" xfId="0" applyNumberFormat="1" applyFont="1" applyFill="1" applyBorder="1" applyAlignment="1" applyProtection="1"/>
    <xf numFmtId="0" fontId="1" fillId="9" borderId="22" xfId="0" applyFont="1" applyFill="1" applyBorder="1" applyAlignment="1" applyProtection="1">
      <alignment horizontal="left"/>
      <protection locked="0"/>
    </xf>
    <xf numFmtId="4" fontId="2" fillId="9" borderId="7" xfId="0" applyNumberFormat="1" applyFont="1" applyFill="1" applyBorder="1" applyAlignment="1" applyProtection="1">
      <protection locked="0"/>
    </xf>
    <xf numFmtId="4" fontId="2" fillId="9" borderId="8" xfId="0" applyNumberFormat="1" applyFont="1" applyFill="1" applyBorder="1" applyAlignment="1" applyProtection="1">
      <protection locked="0"/>
    </xf>
    <xf numFmtId="4" fontId="2" fillId="9" borderId="15" xfId="0" applyNumberFormat="1" applyFont="1" applyFill="1" applyBorder="1" applyAlignment="1" applyProtection="1">
      <protection locked="0"/>
    </xf>
    <xf numFmtId="4" fontId="2" fillId="9" borderId="13" xfId="0" applyNumberFormat="1" applyFont="1" applyFill="1" applyBorder="1" applyAlignment="1" applyProtection="1">
      <protection locked="0"/>
    </xf>
    <xf numFmtId="0" fontId="2" fillId="9" borderId="18" xfId="0" applyFont="1" applyFill="1" applyBorder="1" applyAlignment="1" applyProtection="1">
      <protection locked="0"/>
    </xf>
    <xf numFmtId="37" fontId="2" fillId="9" borderId="12" xfId="0" applyNumberFormat="1" applyFont="1" applyFill="1" applyBorder="1" applyAlignment="1" applyProtection="1">
      <protection locked="0"/>
    </xf>
    <xf numFmtId="0" fontId="2" fillId="9" borderId="22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0" fontId="22" fillId="7" borderId="12" xfId="0" applyFont="1" applyFill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left" wrapText="1"/>
    </xf>
    <xf numFmtId="0" fontId="2" fillId="0" borderId="23" xfId="0" applyFont="1" applyBorder="1" applyAlignment="1" applyProtection="1">
      <alignment horizontal="left" vertical="top" wrapText="1"/>
    </xf>
    <xf numFmtId="40" fontId="2" fillId="0" borderId="6" xfId="0" applyNumberFormat="1" applyFont="1" applyBorder="1" applyAlignment="1" applyProtection="1">
      <alignment horizontal="right" vertical="top" wrapText="1"/>
    </xf>
    <xf numFmtId="40" fontId="2" fillId="0" borderId="10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vertical="top" wrapText="1"/>
    </xf>
    <xf numFmtId="40" fontId="2" fillId="0" borderId="7" xfId="0" applyNumberFormat="1" applyFont="1" applyBorder="1" applyAlignment="1" applyProtection="1">
      <alignment horizontal="right" vertical="top" wrapText="1"/>
    </xf>
    <xf numFmtId="40" fontId="2" fillId="0" borderId="8" xfId="0" applyNumberFormat="1" applyFont="1" applyBorder="1" applyAlignment="1" applyProtection="1">
      <alignment horizontal="right" vertical="top" wrapText="1"/>
    </xf>
    <xf numFmtId="40" fontId="2" fillId="0" borderId="8" xfId="0" applyNumberFormat="1" applyFont="1" applyFill="1" applyBorder="1" applyAlignment="1" applyProtection="1">
      <alignment horizontal="right" vertical="top" wrapText="1"/>
    </xf>
    <xf numFmtId="0" fontId="2" fillId="0" borderId="11" xfId="0" applyFont="1" applyFill="1" applyBorder="1" applyProtection="1"/>
    <xf numFmtId="0" fontId="2" fillId="0" borderId="19" xfId="0" applyFont="1" applyBorder="1" applyAlignment="1" applyProtection="1">
      <alignment horizontal="left" vertical="top" wrapText="1"/>
    </xf>
    <xf numFmtId="0" fontId="2" fillId="7" borderId="10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wrapText="1"/>
    </xf>
    <xf numFmtId="10" fontId="2" fillId="0" borderId="13" xfId="0" applyNumberFormat="1" applyFont="1" applyFill="1" applyBorder="1" applyAlignment="1" applyProtection="1">
      <alignment horizontal="center"/>
    </xf>
    <xf numFmtId="40" fontId="2" fillId="0" borderId="13" xfId="0" applyNumberFormat="1" applyFont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left" wrapText="1"/>
    </xf>
    <xf numFmtId="0" fontId="2" fillId="0" borderId="15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40" fontId="2" fillId="3" borderId="12" xfId="0" applyNumberFormat="1" applyFont="1" applyFill="1" applyBorder="1" applyAlignment="1" applyProtection="1">
      <alignment horizontal="center" vertical="top" wrapText="1"/>
    </xf>
    <xf numFmtId="40" fontId="2" fillId="6" borderId="7" xfId="0" applyNumberFormat="1" applyFont="1" applyFill="1" applyBorder="1" applyAlignment="1" applyProtection="1">
      <alignment horizontal="right" vertical="top" wrapText="1"/>
      <protection locked="0"/>
    </xf>
    <xf numFmtId="40" fontId="2" fillId="6" borderId="8" xfId="0" applyNumberFormat="1" applyFont="1" applyFill="1" applyBorder="1" applyAlignment="1" applyProtection="1">
      <alignment horizontal="right" vertical="top" wrapText="1"/>
      <protection locked="0"/>
    </xf>
    <xf numFmtId="10" fontId="2" fillId="6" borderId="8" xfId="0" applyNumberFormat="1" applyFont="1" applyFill="1" applyBorder="1" applyAlignment="1" applyProtection="1">
      <alignment horizontal="right"/>
      <protection locked="0"/>
    </xf>
    <xf numFmtId="40" fontId="2" fillId="6" borderId="18" xfId="0" applyNumberFormat="1" applyFont="1" applyFill="1" applyBorder="1" applyAlignment="1" applyProtection="1">
      <alignment horizontal="right" vertical="top" wrapText="1"/>
      <protection locked="0"/>
    </xf>
    <xf numFmtId="10" fontId="2" fillId="6" borderId="12" xfId="0" applyNumberFormat="1" applyFont="1" applyFill="1" applyBorder="1" applyAlignment="1" applyProtection="1">
      <alignment horizontal="right"/>
      <protection locked="0"/>
    </xf>
    <xf numFmtId="10" fontId="2" fillId="6" borderId="8" xfId="0" applyNumberFormat="1" applyFont="1" applyFill="1" applyBorder="1" applyAlignment="1" applyProtection="1">
      <alignment horizontal="right" vertical="top" wrapText="1"/>
      <protection locked="0"/>
    </xf>
    <xf numFmtId="40" fontId="2" fillId="6" borderId="12" xfId="0" applyNumberFormat="1" applyFont="1" applyFill="1" applyBorder="1" applyAlignment="1" applyProtection="1">
      <alignment horizontal="right" vertical="top" wrapText="1"/>
      <protection locked="0"/>
    </xf>
    <xf numFmtId="10" fontId="2" fillId="6" borderId="12" xfId="0" applyNumberFormat="1" applyFont="1" applyFill="1" applyBorder="1" applyAlignment="1" applyProtection="1">
      <alignment horizontal="right" vertical="top" wrapText="1"/>
      <protection locked="0"/>
    </xf>
    <xf numFmtId="40" fontId="2" fillId="6" borderId="13" xfId="0" applyNumberFormat="1" applyFont="1" applyFill="1" applyBorder="1" applyAlignment="1" applyProtection="1">
      <alignment horizontal="center" vertical="top" wrapText="1"/>
      <protection locked="0"/>
    </xf>
    <xf numFmtId="40" fontId="2" fillId="6" borderId="13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/>
    </xf>
    <xf numFmtId="164" fontId="2" fillId="0" borderId="11" xfId="0" applyNumberFormat="1" applyFont="1" applyBorder="1" applyAlignment="1" applyProtection="1">
      <alignment horizontal="right"/>
    </xf>
    <xf numFmtId="0" fontId="1" fillId="7" borderId="10" xfId="0" applyFont="1" applyFill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/>
    </xf>
    <xf numFmtId="43" fontId="1" fillId="0" borderId="13" xfId="5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/>
    </xf>
    <xf numFmtId="0" fontId="1" fillId="7" borderId="12" xfId="0" applyFont="1" applyFill="1" applyBorder="1" applyAlignment="1" applyProtection="1">
      <alignment horizontal="left"/>
    </xf>
    <xf numFmtId="43" fontId="1" fillId="7" borderId="13" xfId="5" applyFont="1" applyFill="1" applyBorder="1" applyAlignment="1" applyProtection="1">
      <alignment horizontal="right" wrapText="1"/>
    </xf>
    <xf numFmtId="0" fontId="2" fillId="0" borderId="0" xfId="0" applyFont="1" applyFill="1" applyBorder="1" applyAlignment="1" applyProtection="1">
      <alignment horizontal="right" wrapText="1"/>
    </xf>
    <xf numFmtId="0" fontId="2" fillId="0" borderId="0" xfId="0" applyFont="1" applyFill="1" applyBorder="1" applyAlignment="1" applyProtection="1">
      <alignment horizontal="right"/>
    </xf>
    <xf numFmtId="0" fontId="2" fillId="0" borderId="14" xfId="0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justify" wrapText="1"/>
    </xf>
    <xf numFmtId="0" fontId="1" fillId="0" borderId="13" xfId="0" applyFont="1" applyFill="1" applyBorder="1" applyAlignment="1" applyProtection="1">
      <alignment horizontal="left" wrapText="1"/>
    </xf>
    <xf numFmtId="0" fontId="11" fillId="9" borderId="23" xfId="0" applyFont="1" applyFill="1" applyBorder="1" applyAlignment="1" applyProtection="1">
      <alignment horizontal="left" vertical="center"/>
      <protection locked="0"/>
    </xf>
    <xf numFmtId="43" fontId="1" fillId="9" borderId="0" xfId="5" applyFont="1" applyFill="1" applyBorder="1" applyAlignment="1" applyProtection="1">
      <alignment horizontal="center" vertical="center" wrapText="1"/>
      <protection locked="0"/>
    </xf>
    <xf numFmtId="43" fontId="14" fillId="9" borderId="8" xfId="5" applyFont="1" applyFill="1" applyBorder="1" applyAlignment="1" applyProtection="1">
      <alignment horizontal="center" wrapText="1"/>
      <protection locked="0"/>
    </xf>
    <xf numFmtId="43" fontId="1" fillId="9" borderId="0" xfId="5" applyFont="1" applyFill="1" applyBorder="1" applyAlignment="1" applyProtection="1">
      <alignment horizontal="center"/>
      <protection locked="0"/>
    </xf>
    <xf numFmtId="43" fontId="2" fillId="9" borderId="8" xfId="5" applyFont="1" applyFill="1" applyBorder="1" applyAlignment="1" applyProtection="1">
      <alignment horizontal="right" vertical="top" wrapText="1"/>
      <protection locked="0"/>
    </xf>
    <xf numFmtId="0" fontId="11" fillId="9" borderId="9" xfId="0" applyFont="1" applyFill="1" applyBorder="1" applyAlignment="1" applyProtection="1">
      <alignment horizontal="left" vertical="center"/>
      <protection locked="0"/>
    </xf>
    <xf numFmtId="0" fontId="11" fillId="9" borderId="19" xfId="0" applyFont="1" applyFill="1" applyBorder="1" applyAlignment="1" applyProtection="1">
      <alignment horizontal="left" vertical="center"/>
      <protection locked="0"/>
    </xf>
    <xf numFmtId="43" fontId="1" fillId="9" borderId="9" xfId="5" applyFont="1" applyFill="1" applyBorder="1" applyAlignment="1" applyProtection="1">
      <alignment horizontal="right" wrapText="1"/>
      <protection locked="0"/>
    </xf>
    <xf numFmtId="43" fontId="1" fillId="9" borderId="8" xfId="5" applyFont="1" applyFill="1" applyBorder="1" applyAlignment="1" applyProtection="1">
      <alignment horizontal="right" wrapText="1"/>
      <protection locked="0"/>
    </xf>
    <xf numFmtId="43" fontId="1" fillId="9" borderId="0" xfId="5" applyFont="1" applyFill="1" applyBorder="1" applyAlignment="1" applyProtection="1">
      <alignment horizontal="right"/>
      <protection locked="0"/>
    </xf>
    <xf numFmtId="43" fontId="1" fillId="6" borderId="13" xfId="5" applyFont="1" applyFill="1" applyBorder="1" applyAlignment="1" applyProtection="1">
      <alignment horizontal="right" wrapText="1"/>
      <protection locked="0"/>
    </xf>
    <xf numFmtId="43" fontId="1" fillId="6" borderId="15" xfId="5" applyFont="1" applyFill="1" applyBorder="1" applyAlignment="1" applyProtection="1">
      <alignment horizontal="right" wrapText="1"/>
      <protection locked="0"/>
    </xf>
    <xf numFmtId="43" fontId="1" fillId="6" borderId="15" xfId="5" applyFont="1" applyFill="1" applyBorder="1" applyAlignment="1" applyProtection="1">
      <alignment horizontal="right"/>
      <protection locked="0"/>
    </xf>
    <xf numFmtId="43" fontId="2" fillId="6" borderId="13" xfId="5" applyFont="1" applyFill="1" applyBorder="1" applyAlignment="1" applyProtection="1">
      <alignment horizontal="right" vertical="top" wrapText="1"/>
      <protection locked="0"/>
    </xf>
    <xf numFmtId="0" fontId="1" fillId="7" borderId="14" xfId="0" applyNumberFormat="1" applyFont="1" applyFill="1" applyBorder="1" applyAlignment="1" applyProtection="1">
      <alignment horizontal="center"/>
    </xf>
    <xf numFmtId="0" fontId="1" fillId="7" borderId="22" xfId="0" applyNumberFormat="1" applyFont="1" applyFill="1" applyBorder="1" applyAlignment="1" applyProtection="1">
      <alignment horizontal="center"/>
    </xf>
    <xf numFmtId="0" fontId="1" fillId="7" borderId="15" xfId="0" applyNumberFormat="1" applyFont="1" applyFill="1" applyBorder="1" applyAlignment="1" applyProtection="1">
      <alignment horizontal="center"/>
    </xf>
    <xf numFmtId="0" fontId="1" fillId="7" borderId="13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9" borderId="7" xfId="0" applyNumberFormat="1" applyFont="1" applyFill="1" applyBorder="1" applyAlignment="1" applyProtection="1">
      <protection locked="0"/>
    </xf>
    <xf numFmtId="0" fontId="2" fillId="9" borderId="8" xfId="0" applyNumberFormat="1" applyFont="1" applyFill="1" applyBorder="1" applyAlignment="1" applyProtection="1">
      <protection locked="0"/>
    </xf>
    <xf numFmtId="0" fontId="2" fillId="9" borderId="18" xfId="0" applyNumberFormat="1" applyFont="1" applyFill="1" applyBorder="1" applyAlignment="1" applyProtection="1">
      <protection locked="0"/>
    </xf>
    <xf numFmtId="0" fontId="2" fillId="9" borderId="12" xfId="0" applyNumberFormat="1" applyFont="1" applyFill="1" applyBorder="1" applyAlignment="1" applyProtection="1">
      <protection locked="0"/>
    </xf>
    <xf numFmtId="0" fontId="6" fillId="0" borderId="0" xfId="0" applyFont="1"/>
    <xf numFmtId="0" fontId="26" fillId="0" borderId="13" xfId="3" applyFont="1" applyFill="1" applyBorder="1" applyAlignment="1">
      <alignment horizontal="center" vertical="center" wrapText="1"/>
    </xf>
    <xf numFmtId="0" fontId="25" fillId="2" borderId="13" xfId="3" applyFont="1" applyFill="1" applyBorder="1" applyAlignment="1">
      <alignment horizontal="center" vertical="center"/>
    </xf>
    <xf numFmtId="0" fontId="25" fillId="2" borderId="13" xfId="3" applyFont="1" applyFill="1" applyBorder="1" applyAlignment="1">
      <alignment vertical="center"/>
    </xf>
    <xf numFmtId="3" fontId="25" fillId="2" borderId="13" xfId="3" applyNumberFormat="1" applyFont="1" applyFill="1" applyBorder="1" applyAlignment="1">
      <alignment horizontal="right" vertical="center"/>
    </xf>
    <xf numFmtId="0" fontId="25" fillId="10" borderId="13" xfId="3" applyFont="1" applyFill="1" applyBorder="1" applyAlignment="1">
      <alignment horizontal="center" vertical="center"/>
    </xf>
    <xf numFmtId="0" fontId="25" fillId="10" borderId="13" xfId="3" applyFont="1" applyFill="1" applyBorder="1" applyAlignment="1">
      <alignment vertical="center"/>
    </xf>
    <xf numFmtId="3" fontId="25" fillId="10" borderId="13" xfId="3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1" fillId="7" borderId="14" xfId="2" applyNumberFormat="1" applyFont="1" applyFill="1" applyBorder="1" applyAlignment="1" applyProtection="1">
      <alignment horizontal="center"/>
    </xf>
    <xf numFmtId="0" fontId="12" fillId="7" borderId="23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0" fontId="1" fillId="7" borderId="15" xfId="0" applyFont="1" applyFill="1" applyBorder="1" applyAlignment="1" applyProtection="1">
      <alignment horizontal="right" wrapText="1"/>
    </xf>
    <xf numFmtId="0" fontId="1" fillId="7" borderId="13" xfId="0" applyFont="1" applyFill="1" applyBorder="1" applyAlignment="1" applyProtection="1">
      <alignment horizontal="center" wrapText="1"/>
    </xf>
    <xf numFmtId="0" fontId="1" fillId="7" borderId="22" xfId="0" applyFont="1" applyFill="1" applyBorder="1" applyAlignment="1" applyProtection="1">
      <alignment horizontal="left" vertical="center" wrapText="1"/>
    </xf>
    <xf numFmtId="0" fontId="1" fillId="6" borderId="22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32" fillId="0" borderId="0" xfId="0" applyFont="1" applyFill="1" applyProtection="1"/>
    <xf numFmtId="0" fontId="32" fillId="0" borderId="0" xfId="0" applyFont="1" applyProtection="1"/>
    <xf numFmtId="0" fontId="34" fillId="7" borderId="0" xfId="0" applyFont="1" applyFill="1" applyAlignment="1" applyProtection="1">
      <alignment vertical="center"/>
    </xf>
    <xf numFmtId="14" fontId="6" fillId="6" borderId="0" xfId="2" applyNumberFormat="1" applyFill="1" applyBorder="1" applyAlignment="1" applyProtection="1">
      <alignment vertical="center"/>
      <protection locked="0"/>
    </xf>
    <xf numFmtId="0" fontId="30" fillId="6" borderId="0" xfId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/>
    <xf numFmtId="0" fontId="34" fillId="7" borderId="0" xfId="0" applyFont="1" applyFill="1" applyProtection="1"/>
    <xf numFmtId="0" fontId="6" fillId="0" borderId="0" xfId="0" applyFont="1" applyFill="1" applyBorder="1" applyProtection="1"/>
    <xf numFmtId="0" fontId="2" fillId="0" borderId="0" xfId="2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2" applyFont="1" applyBorder="1" applyAlignment="1" applyProtection="1">
      <alignment vertical="center"/>
      <protection locked="0"/>
    </xf>
    <xf numFmtId="3" fontId="0" fillId="0" borderId="0" xfId="2" applyNumberFormat="1" applyFont="1" applyBorder="1" applyAlignment="1" applyProtection="1">
      <alignment vertical="center"/>
      <protection locked="0"/>
    </xf>
    <xf numFmtId="3" fontId="6" fillId="0" borderId="0" xfId="2" applyNumberFormat="1" applyBorder="1" applyAlignment="1" applyProtection="1">
      <alignment vertical="center"/>
      <protection locked="0"/>
    </xf>
    <xf numFmtId="0" fontId="0" fillId="0" borderId="24" xfId="2" applyFont="1" applyBorder="1" applyAlignment="1" applyProtection="1">
      <alignment vertical="center"/>
      <protection locked="0"/>
    </xf>
    <xf numFmtId="10" fontId="2" fillId="9" borderId="8" xfId="0" applyNumberFormat="1" applyFont="1" applyFill="1" applyBorder="1" applyAlignment="1" applyProtection="1">
      <protection locked="0"/>
    </xf>
    <xf numFmtId="10" fontId="2" fillId="9" borderId="12" xfId="0" applyNumberFormat="1" applyFont="1" applyFill="1" applyBorder="1" applyAlignment="1" applyProtection="1">
      <protection locked="0"/>
    </xf>
    <xf numFmtId="0" fontId="23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/>
    </xf>
    <xf numFmtId="0" fontId="16" fillId="6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/>
    </xf>
    <xf numFmtId="17" fontId="16" fillId="6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horizontal="center" vertical="center"/>
    </xf>
    <xf numFmtId="0" fontId="2" fillId="0" borderId="0" xfId="2" applyNumberFormat="1" applyFont="1" applyFill="1" applyAlignment="1" applyProtection="1">
      <alignment horizontal="left"/>
    </xf>
    <xf numFmtId="0" fontId="1" fillId="0" borderId="0" xfId="2" applyNumberFormat="1" applyFont="1" applyFill="1" applyAlignment="1" applyProtection="1">
      <alignment horizontal="left"/>
    </xf>
    <xf numFmtId="0" fontId="1" fillId="7" borderId="14" xfId="2" applyNumberFormat="1" applyFont="1" applyFill="1" applyBorder="1" applyAlignment="1" applyProtection="1">
      <alignment horizontal="center"/>
    </xf>
    <xf numFmtId="0" fontId="2" fillId="0" borderId="14" xfId="2" applyNumberFormat="1" applyFont="1" applyFill="1" applyBorder="1" applyAlignment="1" applyProtection="1"/>
    <xf numFmtId="0" fontId="2" fillId="0" borderId="22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 wrapText="1"/>
    </xf>
    <xf numFmtId="0" fontId="1" fillId="7" borderId="6" xfId="2" applyNumberFormat="1" applyFont="1" applyFill="1" applyBorder="1" applyAlignment="1" applyProtection="1">
      <alignment horizontal="center"/>
    </xf>
    <xf numFmtId="0" fontId="1" fillId="7" borderId="23" xfId="2" applyNumberFormat="1" applyFont="1" applyFill="1" applyBorder="1" applyAlignment="1" applyProtection="1">
      <alignment horizontal="center"/>
    </xf>
    <xf numFmtId="0" fontId="1" fillId="7" borderId="18" xfId="2" applyNumberFormat="1" applyFont="1" applyFill="1" applyBorder="1" applyAlignment="1" applyProtection="1">
      <alignment horizontal="center"/>
    </xf>
    <xf numFmtId="0" fontId="1" fillId="7" borderId="19" xfId="2" applyNumberFormat="1" applyFont="1" applyFill="1" applyBorder="1" applyAlignment="1" applyProtection="1">
      <alignment horizontal="center"/>
    </xf>
    <xf numFmtId="0" fontId="1" fillId="7" borderId="3" xfId="2" applyNumberFormat="1" applyFont="1" applyFill="1" applyBorder="1" applyAlignment="1" applyProtection="1">
      <alignment horizontal="center" vertical="center"/>
    </xf>
    <xf numFmtId="0" fontId="1" fillId="7" borderId="23" xfId="2" applyNumberFormat="1" applyFont="1" applyFill="1" applyBorder="1" applyAlignment="1" applyProtection="1">
      <alignment horizontal="center" vertical="center"/>
    </xf>
    <xf numFmtId="0" fontId="1" fillId="7" borderId="0" xfId="2" applyNumberFormat="1" applyFont="1" applyFill="1" applyBorder="1" applyAlignment="1" applyProtection="1">
      <alignment horizontal="center" vertical="center"/>
    </xf>
    <xf numFmtId="0" fontId="1" fillId="7" borderId="9" xfId="2" applyNumberFormat="1" applyFont="1" applyFill="1" applyBorder="1" applyAlignment="1" applyProtection="1">
      <alignment horizontal="center" vertical="center"/>
    </xf>
    <xf numFmtId="0" fontId="1" fillId="7" borderId="11" xfId="2" applyNumberFormat="1" applyFont="1" applyFill="1" applyBorder="1" applyAlignment="1" applyProtection="1">
      <alignment horizontal="center" vertical="center"/>
    </xf>
    <xf numFmtId="0" fontId="1" fillId="7" borderId="19" xfId="2" applyNumberFormat="1" applyFont="1" applyFill="1" applyBorder="1" applyAlignment="1" applyProtection="1">
      <alignment horizontal="center" vertical="center"/>
    </xf>
    <xf numFmtId="0" fontId="1" fillId="7" borderId="10" xfId="2" applyNumberFormat="1" applyFont="1" applyFill="1" applyBorder="1" applyAlignment="1" applyProtection="1">
      <alignment horizontal="center" vertical="center"/>
    </xf>
    <xf numFmtId="0" fontId="1" fillId="7" borderId="8" xfId="2" applyNumberFormat="1" applyFont="1" applyFill="1" applyBorder="1" applyAlignment="1" applyProtection="1">
      <alignment horizontal="center" vertical="center"/>
    </xf>
    <xf numFmtId="0" fontId="1" fillId="7" borderId="10" xfId="2" applyNumberFormat="1" applyFont="1" applyFill="1" applyBorder="1" applyAlignment="1" applyProtection="1">
      <alignment horizontal="center" vertical="center" wrapText="1"/>
    </xf>
    <xf numFmtId="0" fontId="1" fillId="7" borderId="8" xfId="2" applyNumberFormat="1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top" wrapText="1"/>
    </xf>
    <xf numFmtId="0" fontId="2" fillId="0" borderId="29" xfId="0" applyFont="1" applyBorder="1" applyAlignment="1" applyProtection="1">
      <alignment horizontal="center" vertical="top" wrapText="1"/>
    </xf>
    <xf numFmtId="0" fontId="10" fillId="0" borderId="30" xfId="0" applyFont="1" applyBorder="1" applyAlignment="1" applyProtection="1">
      <alignment horizontal="center" vertical="top" wrapText="1"/>
    </xf>
    <xf numFmtId="0" fontId="5" fillId="8" borderId="26" xfId="0" applyFont="1" applyFill="1" applyBorder="1" applyAlignment="1" applyProtection="1">
      <alignment horizontal="center" wrapText="1"/>
    </xf>
    <xf numFmtId="0" fontId="5" fillId="8" borderId="20" xfId="0" applyFont="1" applyFill="1" applyBorder="1" applyAlignment="1" applyProtection="1">
      <alignment horizontal="center" wrapText="1"/>
    </xf>
    <xf numFmtId="0" fontId="2" fillId="6" borderId="26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6" borderId="27" xfId="0" applyFont="1" applyFill="1" applyBorder="1" applyAlignment="1" applyProtection="1">
      <alignment horizontal="center" vertical="top" wrapText="1"/>
      <protection locked="0"/>
    </xf>
    <xf numFmtId="0" fontId="10" fillId="0" borderId="11" xfId="2" applyNumberFormat="1" applyFont="1" applyFill="1" applyBorder="1" applyAlignment="1" applyProtection="1">
      <alignment horizontal="center"/>
    </xf>
    <xf numFmtId="0" fontId="24" fillId="11" borderId="0" xfId="0" applyFont="1" applyFill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justify" vertical="top" wrapText="1"/>
    </xf>
    <xf numFmtId="49" fontId="12" fillId="6" borderId="10" xfId="0" applyNumberFormat="1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" fillId="7" borderId="15" xfId="2" applyNumberFormat="1" applyFont="1" applyFill="1" applyBorder="1" applyAlignment="1" applyProtection="1">
      <alignment horizontal="center"/>
    </xf>
    <xf numFmtId="0" fontId="1" fillId="7" borderId="22" xfId="2" applyNumberFormat="1" applyFont="1" applyFill="1" applyBorder="1" applyAlignment="1" applyProtection="1">
      <alignment horizontal="center"/>
    </xf>
    <xf numFmtId="0" fontId="28" fillId="0" borderId="14" xfId="0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12" fillId="7" borderId="6" xfId="0" applyNumberFormat="1" applyFont="1" applyFill="1" applyBorder="1" applyAlignment="1" applyProtection="1">
      <alignment horizontal="center"/>
    </xf>
    <xf numFmtId="0" fontId="12" fillId="7" borderId="3" xfId="0" applyNumberFormat="1" applyFont="1" applyFill="1" applyBorder="1" applyAlignment="1" applyProtection="1">
      <alignment horizontal="center"/>
    </xf>
    <xf numFmtId="0" fontId="12" fillId="7" borderId="23" xfId="0" applyNumberFormat="1" applyFont="1" applyFill="1" applyBorder="1" applyAlignment="1" applyProtection="1">
      <alignment horizontal="center"/>
    </xf>
    <xf numFmtId="0" fontId="12" fillId="7" borderId="18" xfId="0" applyNumberFormat="1" applyFont="1" applyFill="1" applyBorder="1" applyAlignment="1" applyProtection="1">
      <alignment horizontal="center"/>
    </xf>
    <xf numFmtId="0" fontId="12" fillId="7" borderId="11" xfId="0" applyNumberFormat="1" applyFont="1" applyFill="1" applyBorder="1" applyAlignment="1" applyProtection="1">
      <alignment horizontal="center"/>
    </xf>
    <xf numFmtId="0" fontId="12" fillId="7" borderId="19" xfId="0" applyNumberFormat="1" applyFont="1" applyFill="1" applyBorder="1" applyAlignment="1" applyProtection="1">
      <alignment horizontal="center"/>
    </xf>
    <xf numFmtId="0" fontId="12" fillId="7" borderId="15" xfId="0" applyNumberFormat="1" applyFont="1" applyFill="1" applyBorder="1" applyAlignment="1" applyProtection="1">
      <alignment horizontal="center"/>
    </xf>
    <xf numFmtId="0" fontId="12" fillId="7" borderId="14" xfId="0" applyNumberFormat="1" applyFont="1" applyFill="1" applyBorder="1" applyAlignment="1" applyProtection="1">
      <alignment horizontal="center"/>
    </xf>
    <xf numFmtId="0" fontId="12" fillId="7" borderId="22" xfId="0" applyNumberFormat="1" applyFont="1" applyFill="1" applyBorder="1" applyAlignment="1" applyProtection="1">
      <alignment horizontal="center"/>
    </xf>
    <xf numFmtId="10" fontId="1" fillId="7" borderId="15" xfId="4" applyNumberFormat="1" applyFont="1" applyFill="1" applyBorder="1" applyAlignment="1" applyProtection="1">
      <alignment horizontal="center"/>
    </xf>
    <xf numFmtId="10" fontId="1" fillId="7" borderId="14" xfId="4" applyNumberFormat="1" applyFont="1" applyFill="1" applyBorder="1" applyAlignment="1" applyProtection="1">
      <alignment horizontal="center"/>
    </xf>
    <xf numFmtId="10" fontId="1" fillId="7" borderId="22" xfId="4" applyNumberFormat="1" applyFont="1" applyFill="1" applyBorder="1" applyAlignment="1" applyProtection="1">
      <alignment horizontal="center"/>
    </xf>
    <xf numFmtId="0" fontId="1" fillId="7" borderId="23" xfId="0" applyNumberFormat="1" applyFont="1" applyFill="1" applyBorder="1" applyAlignment="1" applyProtection="1">
      <alignment horizontal="center" vertical="center"/>
    </xf>
    <xf numFmtId="0" fontId="1" fillId="7" borderId="9" xfId="0" applyNumberFormat="1" applyFont="1" applyFill="1" applyBorder="1" applyAlignment="1" applyProtection="1">
      <alignment horizontal="center" vertical="center"/>
    </xf>
    <xf numFmtId="0" fontId="1" fillId="7" borderId="19" xfId="0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17" fontId="2" fillId="0" borderId="0" xfId="0" applyNumberFormat="1" applyFont="1" applyFill="1" applyAlignment="1" applyProtection="1">
      <alignment horizontal="left"/>
    </xf>
    <xf numFmtId="4" fontId="1" fillId="7" borderId="15" xfId="2" applyNumberFormat="1" applyFont="1" applyFill="1" applyBorder="1" applyAlignment="1" applyProtection="1">
      <alignment horizontal="center"/>
    </xf>
    <xf numFmtId="4" fontId="1" fillId="7" borderId="14" xfId="2" applyNumberFormat="1" applyFont="1" applyFill="1" applyBorder="1" applyAlignment="1" applyProtection="1">
      <alignment horizontal="center"/>
    </xf>
    <xf numFmtId="4" fontId="1" fillId="7" borderId="22" xfId="2" applyNumberFormat="1" applyFont="1" applyFill="1" applyBorder="1" applyAlignment="1" applyProtection="1">
      <alignment horizontal="center"/>
    </xf>
    <xf numFmtId="4" fontId="1" fillId="6" borderId="15" xfId="2" applyNumberFormat="1" applyFont="1" applyFill="1" applyBorder="1" applyAlignment="1" applyProtection="1">
      <alignment horizontal="center"/>
      <protection locked="0"/>
    </xf>
    <xf numFmtId="4" fontId="1" fillId="6" borderId="14" xfId="2" applyNumberFormat="1" applyFont="1" applyFill="1" applyBorder="1" applyAlignment="1" applyProtection="1">
      <alignment horizontal="center"/>
      <protection locked="0"/>
    </xf>
    <xf numFmtId="4" fontId="1" fillId="6" borderId="22" xfId="2" applyNumberFormat="1" applyFont="1" applyFill="1" applyBorder="1" applyAlignment="1" applyProtection="1">
      <alignment horizontal="center"/>
      <protection locked="0"/>
    </xf>
    <xf numFmtId="4" fontId="1" fillId="0" borderId="15" xfId="2" applyNumberFormat="1" applyFont="1" applyFill="1" applyBorder="1" applyAlignment="1" applyProtection="1">
      <alignment horizontal="center"/>
    </xf>
    <xf numFmtId="4" fontId="1" fillId="0" borderId="14" xfId="2" applyNumberFormat="1" applyFont="1" applyFill="1" applyBorder="1" applyAlignment="1" applyProtection="1">
      <alignment horizontal="center"/>
    </xf>
    <xf numFmtId="4" fontId="1" fillId="0" borderId="22" xfId="2" applyNumberFormat="1" applyFont="1" applyFill="1" applyBorder="1" applyAlignment="1" applyProtection="1">
      <alignment horizontal="center"/>
    </xf>
    <xf numFmtId="0" fontId="1" fillId="0" borderId="15" xfId="2" quotePrefix="1" applyNumberFormat="1" applyFont="1" applyFill="1" applyBorder="1" applyAlignment="1" applyProtection="1">
      <alignment horizontal="center"/>
    </xf>
    <xf numFmtId="0" fontId="1" fillId="0" borderId="14" xfId="2" applyNumberFormat="1" applyFont="1" applyFill="1" applyBorder="1" applyAlignment="1" applyProtection="1">
      <alignment horizontal="center"/>
    </xf>
    <xf numFmtId="0" fontId="1" fillId="0" borderId="22" xfId="2" applyNumberFormat="1" applyFont="1" applyFill="1" applyBorder="1" applyAlignment="1" applyProtection="1">
      <alignment horizontal="center"/>
    </xf>
    <xf numFmtId="10" fontId="1" fillId="0" borderId="15" xfId="2" applyNumberFormat="1" applyFont="1" applyFill="1" applyBorder="1" applyAlignment="1" applyProtection="1">
      <alignment horizontal="center"/>
    </xf>
    <xf numFmtId="10" fontId="1" fillId="0" borderId="14" xfId="2" applyNumberFormat="1" applyFont="1" applyFill="1" applyBorder="1" applyAlignment="1" applyProtection="1">
      <alignment horizontal="center"/>
    </xf>
    <xf numFmtId="10" fontId="1" fillId="0" borderId="22" xfId="2" applyNumberFormat="1" applyFont="1" applyFill="1" applyBorder="1" applyAlignment="1" applyProtection="1">
      <alignment horizontal="center"/>
    </xf>
    <xf numFmtId="49" fontId="2" fillId="0" borderId="0" xfId="0" applyNumberFormat="1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horizontal="left"/>
    </xf>
    <xf numFmtId="0" fontId="5" fillId="7" borderId="23" xfId="0" applyFont="1" applyFill="1" applyBorder="1" applyAlignment="1" applyProtection="1">
      <alignment horizontal="center" vertical="center"/>
    </xf>
    <xf numFmtId="0" fontId="5" fillId="7" borderId="1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center" vertical="top" wrapText="1"/>
    </xf>
    <xf numFmtId="0" fontId="1" fillId="7" borderId="2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justify" wrapText="1"/>
    </xf>
    <xf numFmtId="0" fontId="1" fillId="7" borderId="14" xfId="0" applyFont="1" applyFill="1" applyBorder="1" applyAlignment="1" applyProtection="1">
      <alignment horizontal="center"/>
    </xf>
    <xf numFmtId="0" fontId="1" fillId="7" borderId="22" xfId="0" applyFont="1" applyFill="1" applyBorder="1" applyAlignment="1" applyProtection="1">
      <alignment horizontal="center"/>
    </xf>
    <xf numFmtId="49" fontId="2" fillId="0" borderId="13" xfId="0" applyNumberFormat="1" applyFont="1" applyFill="1" applyBorder="1" applyAlignment="1" applyProtection="1">
      <alignment horizontal="center"/>
    </xf>
    <xf numFmtId="10" fontId="2" fillId="6" borderId="15" xfId="0" applyNumberFormat="1" applyFont="1" applyFill="1" applyBorder="1" applyAlignment="1" applyProtection="1">
      <protection locked="0"/>
    </xf>
    <xf numFmtId="10" fontId="2" fillId="6" borderId="14" xfId="0" applyNumberFormat="1" applyFont="1" applyFill="1" applyBorder="1" applyAlignment="1" applyProtection="1">
      <protection locked="0"/>
    </xf>
    <xf numFmtId="10" fontId="2" fillId="6" borderId="22" xfId="0" applyNumberFormat="1" applyFont="1" applyFill="1" applyBorder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0" fontId="0" fillId="6" borderId="22" xfId="0" applyFill="1" applyBorder="1" applyAlignment="1" applyProtection="1">
      <protection locked="0"/>
    </xf>
    <xf numFmtId="0" fontId="2" fillId="9" borderId="14" xfId="0" applyFont="1" applyFill="1" applyBorder="1" applyAlignment="1" applyProtection="1">
      <alignment horizontal="center"/>
      <protection locked="0"/>
    </xf>
    <xf numFmtId="0" fontId="2" fillId="9" borderId="22" xfId="0" applyFont="1" applyFill="1" applyBorder="1" applyAlignment="1" applyProtection="1">
      <alignment horizontal="center"/>
      <protection locked="0"/>
    </xf>
    <xf numFmtId="0" fontId="1" fillId="7" borderId="23" xfId="0" applyFont="1" applyFill="1" applyBorder="1" applyAlignment="1" applyProtection="1">
      <alignment horizontal="center" vertical="center"/>
    </xf>
    <xf numFmtId="0" fontId="1" fillId="7" borderId="19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23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19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wrapText="1"/>
    </xf>
    <xf numFmtId="0" fontId="2" fillId="3" borderId="11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wrapText="1"/>
      <protection locked="0"/>
    </xf>
    <xf numFmtId="0" fontId="2" fillId="6" borderId="19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1" fillId="7" borderId="15" xfId="0" applyFont="1" applyFill="1" applyBorder="1" applyAlignment="1" applyProtection="1">
      <alignment horizontal="center" wrapText="1"/>
    </xf>
    <xf numFmtId="0" fontId="1" fillId="7" borderId="22" xfId="0" applyFont="1" applyFill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left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2" fillId="7" borderId="18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left" vertical="center"/>
    </xf>
    <xf numFmtId="0" fontId="1" fillId="7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/>
    </xf>
    <xf numFmtId="0" fontId="1" fillId="7" borderId="6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center" vertical="center"/>
    </xf>
    <xf numFmtId="4" fontId="2" fillId="0" borderId="15" xfId="5" applyNumberFormat="1" applyFont="1" applyFill="1" applyBorder="1" applyAlignment="1" applyProtection="1">
      <alignment horizontal="center"/>
    </xf>
    <xf numFmtId="0" fontId="2" fillId="0" borderId="22" xfId="5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left"/>
      <protection locked="0"/>
    </xf>
    <xf numFmtId="0" fontId="1" fillId="7" borderId="10" xfId="0" applyNumberFormat="1" applyFont="1" applyFill="1" applyBorder="1" applyAlignment="1" applyProtection="1">
      <alignment horizontal="center" vertical="center" wrapText="1"/>
    </xf>
    <xf numFmtId="0" fontId="1" fillId="7" borderId="12" xfId="0" applyNumberFormat="1" applyFont="1" applyFill="1" applyBorder="1" applyAlignment="1" applyProtection="1">
      <alignment horizontal="center" vertical="center" wrapText="1"/>
    </xf>
    <xf numFmtId="0" fontId="1" fillId="7" borderId="15" xfId="0" applyNumberFormat="1" applyFont="1" applyFill="1" applyBorder="1" applyAlignment="1" applyProtection="1">
      <alignment horizontal="center"/>
    </xf>
    <xf numFmtId="0" fontId="1" fillId="7" borderId="22" xfId="0" applyNumberFormat="1" applyFont="1" applyFill="1" applyBorder="1" applyAlignment="1" applyProtection="1">
      <alignment horizontal="center"/>
    </xf>
    <xf numFmtId="0" fontId="25" fillId="0" borderId="13" xfId="3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</cellXfs>
  <cellStyles count="6">
    <cellStyle name="Hyperlink" xfId="1" builtinId="8"/>
    <cellStyle name="Normal" xfId="0" builtinId="0"/>
    <cellStyle name="Normal 2" xfId="2"/>
    <cellStyle name="Normal_ESTIMATIVAS MUNICIPAIS 2011" xfId="3"/>
    <cellStyle name="Porcentagem" xfId="4" builtinId="5"/>
    <cellStyle name="Separador de milhares" xfId="5" builtinId="3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A1010"/>
  <sheetViews>
    <sheetView tabSelected="1" workbookViewId="0">
      <selection activeCell="B19" sqref="B19"/>
    </sheetView>
  </sheetViews>
  <sheetFormatPr defaultRowHeight="12.75"/>
  <cols>
    <col min="1" max="1" width="73" style="1" customWidth="1"/>
    <col min="2" max="2" width="58" style="1" customWidth="1"/>
    <col min="3" max="3" width="2.85546875" style="1" customWidth="1"/>
    <col min="4" max="16384" width="9.140625" style="1"/>
  </cols>
  <sheetData>
    <row r="1" spans="1:183" ht="18.75">
      <c r="A1" s="296" t="s">
        <v>760</v>
      </c>
      <c r="B1" s="296"/>
    </row>
    <row r="2" spans="1:183" ht="18.75" customHeight="1">
      <c r="A2" s="296" t="s">
        <v>761</v>
      </c>
      <c r="B2" s="296"/>
    </row>
    <row r="3" spans="1:183" ht="18.75" customHeight="1">
      <c r="A3" s="296" t="s">
        <v>762</v>
      </c>
      <c r="B3" s="296"/>
    </row>
    <row r="4" spans="1:183" s="3" customFormat="1" ht="18.75" customHeight="1">
      <c r="A4" s="297" t="s">
        <v>0</v>
      </c>
      <c r="B4" s="297"/>
      <c r="C4" s="2"/>
      <c r="D4" s="2"/>
      <c r="I4" s="2"/>
      <c r="L4" s="275">
        <f>SUM(L5:L7)</f>
        <v>1</v>
      </c>
      <c r="M4" s="275"/>
      <c r="N4" s="276"/>
      <c r="O4" s="276"/>
      <c r="P4" s="285"/>
      <c r="Q4" s="285"/>
    </row>
    <row r="5" spans="1:183" ht="18.75" customHeight="1">
      <c r="A5" s="298" t="s">
        <v>757</v>
      </c>
      <c r="B5" s="296"/>
      <c r="E5" s="293" t="s">
        <v>294</v>
      </c>
      <c r="F5" s="293"/>
      <c r="G5" s="293"/>
      <c r="H5" s="293"/>
      <c r="L5" s="275">
        <f>IF(A$5=M5,1,0)</f>
        <v>0</v>
      </c>
      <c r="M5" s="275" t="s">
        <v>756</v>
      </c>
      <c r="N5" s="14"/>
      <c r="O5" s="14"/>
      <c r="P5" s="286"/>
      <c r="Q5" s="286"/>
    </row>
    <row r="6" spans="1:183" ht="22.5" customHeight="1">
      <c r="A6" s="299" t="s">
        <v>754</v>
      </c>
      <c r="B6" s="299"/>
      <c r="E6" s="293"/>
      <c r="F6" s="293"/>
      <c r="G6" s="293"/>
      <c r="H6" s="293"/>
      <c r="L6" s="275">
        <f>IF(A$5=M6,1,0)</f>
        <v>1</v>
      </c>
      <c r="M6" s="275" t="s">
        <v>757</v>
      </c>
      <c r="N6" s="14"/>
      <c r="O6" s="14"/>
      <c r="P6" s="286"/>
      <c r="Q6" s="286"/>
    </row>
    <row r="7" spans="1:183" ht="23.25" customHeight="1">
      <c r="A7" s="295" t="str">
        <f>IF(B19="","Por favor, informe o endereço eletrônico do Portal da Transparência.","")</f>
        <v/>
      </c>
      <c r="B7" s="295"/>
      <c r="E7" s="293"/>
      <c r="F7" s="293"/>
      <c r="G7" s="293"/>
      <c r="H7" s="293"/>
      <c r="L7" s="275"/>
      <c r="M7" s="275" t="s">
        <v>228</v>
      </c>
      <c r="N7" s="14"/>
      <c r="O7" s="14"/>
      <c r="P7" s="286"/>
      <c r="Q7" s="286"/>
    </row>
    <row r="8" spans="1:183" ht="18">
      <c r="A8" s="11" t="s">
        <v>274</v>
      </c>
      <c r="B8" s="12"/>
      <c r="E8" s="293"/>
      <c r="F8" s="293"/>
      <c r="G8" s="293"/>
      <c r="H8" s="293"/>
      <c r="L8" s="280"/>
      <c r="O8" s="286"/>
      <c r="P8" s="286"/>
      <c r="Q8" s="286"/>
    </row>
    <row r="9" spans="1:183" ht="12.75" customHeight="1">
      <c r="A9" s="4" t="s">
        <v>275</v>
      </c>
      <c r="B9" s="287" t="s">
        <v>763</v>
      </c>
      <c r="E9" s="13"/>
      <c r="F9" s="13"/>
      <c r="G9" s="13"/>
      <c r="H9" s="13"/>
      <c r="L9" s="286"/>
      <c r="M9" s="286"/>
      <c r="N9" s="286"/>
      <c r="O9" s="286"/>
      <c r="P9" s="286"/>
      <c r="Q9" s="286"/>
      <c r="GA9" s="277">
        <f t="shared" ref="GA9:GA17" si="0">IF(B9="",1,0)</f>
        <v>0</v>
      </c>
    </row>
    <row r="10" spans="1:183" ht="12.75" customHeight="1">
      <c r="A10" s="4" t="s">
        <v>276</v>
      </c>
      <c r="B10" s="287" t="s">
        <v>764</v>
      </c>
      <c r="E10" s="294" t="s">
        <v>747</v>
      </c>
      <c r="F10" s="294"/>
      <c r="G10" s="294"/>
      <c r="H10" s="294"/>
      <c r="L10" s="286"/>
      <c r="M10" s="286"/>
      <c r="N10" s="286"/>
      <c r="O10" s="286"/>
      <c r="P10" s="286"/>
      <c r="Q10" s="286"/>
      <c r="GA10" s="277">
        <f t="shared" si="0"/>
        <v>0</v>
      </c>
    </row>
    <row r="11" spans="1:183" ht="12.75" customHeight="1">
      <c r="A11" s="4" t="s">
        <v>277</v>
      </c>
      <c r="B11" s="288" t="s">
        <v>765</v>
      </c>
      <c r="E11" s="294"/>
      <c r="F11" s="294"/>
      <c r="G11" s="294"/>
      <c r="H11" s="294"/>
      <c r="GA11" s="277">
        <f t="shared" si="0"/>
        <v>0</v>
      </c>
    </row>
    <row r="12" spans="1:183" ht="12.75" customHeight="1">
      <c r="A12" s="4" t="s">
        <v>278</v>
      </c>
      <c r="B12" s="287" t="s">
        <v>766</v>
      </c>
      <c r="E12" s="294"/>
      <c r="F12" s="294"/>
      <c r="G12" s="294"/>
      <c r="H12" s="294"/>
      <c r="GA12" s="277">
        <f t="shared" si="0"/>
        <v>0</v>
      </c>
    </row>
    <row r="13" spans="1:183" ht="12.75" customHeight="1">
      <c r="A13" s="4" t="s">
        <v>279</v>
      </c>
      <c r="B13" s="289">
        <v>12393</v>
      </c>
      <c r="E13" s="294"/>
      <c r="F13" s="294"/>
      <c r="G13" s="294"/>
      <c r="H13" s="294"/>
      <c r="GA13" s="277">
        <f t="shared" si="0"/>
        <v>0</v>
      </c>
    </row>
    <row r="14" spans="1:183" ht="18">
      <c r="A14" s="11" t="s">
        <v>280</v>
      </c>
      <c r="B14" s="12"/>
      <c r="E14" s="294"/>
      <c r="F14" s="294"/>
      <c r="G14" s="294"/>
      <c r="H14" s="294"/>
      <c r="GA14" s="277"/>
    </row>
    <row r="15" spans="1:183" ht="12.75" customHeight="1">
      <c r="A15" s="4" t="s">
        <v>281</v>
      </c>
      <c r="B15" s="17" t="s">
        <v>767</v>
      </c>
      <c r="E15" s="294"/>
      <c r="F15" s="294"/>
      <c r="G15" s="294"/>
      <c r="H15" s="294"/>
      <c r="GA15" s="277">
        <f t="shared" si="0"/>
        <v>0</v>
      </c>
    </row>
    <row r="16" spans="1:183" ht="15" customHeight="1">
      <c r="A16" s="5" t="s">
        <v>282</v>
      </c>
      <c r="B16" s="278">
        <v>42765</v>
      </c>
      <c r="E16" s="294"/>
      <c r="F16" s="294"/>
      <c r="G16" s="294"/>
      <c r="H16" s="294"/>
      <c r="GA16" s="277">
        <f t="shared" si="0"/>
        <v>0</v>
      </c>
    </row>
    <row r="17" spans="1:183">
      <c r="A17" s="4" t="s">
        <v>283</v>
      </c>
      <c r="B17" s="278">
        <v>42765</v>
      </c>
      <c r="E17" s="294"/>
      <c r="F17" s="294"/>
      <c r="G17" s="294"/>
      <c r="H17" s="294"/>
      <c r="GA17" s="277">
        <f t="shared" si="0"/>
        <v>0</v>
      </c>
    </row>
    <row r="18" spans="1:183" ht="18">
      <c r="A18" s="11" t="s">
        <v>284</v>
      </c>
      <c r="B18" s="12"/>
      <c r="GA18" s="277"/>
    </row>
    <row r="19" spans="1:183" ht="15.75">
      <c r="A19" s="6" t="s">
        <v>285</v>
      </c>
      <c r="B19" s="279" t="s">
        <v>768</v>
      </c>
      <c r="GA19" s="277">
        <f>IF(B19="",1,0)</f>
        <v>0</v>
      </c>
    </row>
    <row r="20" spans="1:183">
      <c r="A20" s="4" t="s">
        <v>748</v>
      </c>
      <c r="B20" s="287" t="s">
        <v>769</v>
      </c>
      <c r="GA20" s="277">
        <f>IF(B20="",1,0)</f>
        <v>0</v>
      </c>
    </row>
    <row r="21" spans="1:183">
      <c r="A21" s="7" t="s">
        <v>286</v>
      </c>
      <c r="B21" s="287" t="s">
        <v>770</v>
      </c>
      <c r="GA21" s="277">
        <f>IF(B21="",1,0)</f>
        <v>0</v>
      </c>
    </row>
    <row r="22" spans="1:183">
      <c r="A22" s="8" t="s">
        <v>287</v>
      </c>
      <c r="B22" s="290" t="s">
        <v>771</v>
      </c>
      <c r="GA22" s="277">
        <f>IF(B22="",1,0)</f>
        <v>0</v>
      </c>
    </row>
    <row r="23" spans="1:183">
      <c r="C23" s="14">
        <f>SUM(C9:C22)</f>
        <v>0</v>
      </c>
      <c r="GA23" s="1">
        <f>SUM(GA9:GA22)</f>
        <v>0</v>
      </c>
    </row>
    <row r="1000" spans="1:1">
      <c r="A1000" s="14" t="s">
        <v>750</v>
      </c>
    </row>
    <row r="1001" spans="1:1">
      <c r="A1001" s="14"/>
    </row>
    <row r="1002" spans="1:1">
      <c r="A1002" s="14"/>
    </row>
    <row r="1003" spans="1:1">
      <c r="A1003" s="14"/>
    </row>
    <row r="1004" spans="1:1">
      <c r="A1004" s="14"/>
    </row>
    <row r="1005" spans="1:1">
      <c r="A1005" s="14"/>
    </row>
    <row r="1006" spans="1:1">
      <c r="A1006" s="14"/>
    </row>
    <row r="1007" spans="1:1">
      <c r="A1007" s="14"/>
    </row>
    <row r="1008" spans="1:1">
      <c r="A1008" s="14"/>
    </row>
    <row r="1009" spans="1:1">
      <c r="A1009" s="14"/>
    </row>
    <row r="1010" spans="1:1">
      <c r="A1010" s="14" t="s">
        <v>749</v>
      </c>
    </row>
  </sheetData>
  <sheetProtection password="C236" sheet="1" formatColumns="0" selectLockedCells="1"/>
  <mergeCells count="9">
    <mergeCell ref="E5:H8"/>
    <mergeCell ref="E10:H17"/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7" priority="2" stopIfTrue="1">
      <formula>$B$19=""</formula>
    </cfRule>
  </conditionalFormatting>
  <dataValidations count="1">
    <dataValidation type="list" errorStyle="warning" allowBlank="1" showInputMessage="1" showErrorMessage="1" errorTitle="Período incorreto." error="Verifique as opções clicando na setinha à direita da célula. Só serão aceitos os períodos constantes do menu." promptTitle="Selecione o Período" prompt="Escolha o SEMESTRE DE REFERÊNCIA clicando na setinha à direita da célula." sqref="A5:B5">
      <formula1>$M$5:$M$7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showGridLines="0" workbookViewId="0">
      <selection activeCell="A44" sqref="A44:C44"/>
    </sheetView>
  </sheetViews>
  <sheetFormatPr defaultRowHeight="12.75"/>
  <cols>
    <col min="1" max="1" width="60.7109375" style="23" customWidth="1"/>
    <col min="2" max="4" width="9.140625" style="23"/>
    <col min="5" max="5" width="8.28515625" style="23" customWidth="1"/>
    <col min="6" max="6" width="16" style="23" customWidth="1"/>
    <col min="7" max="7" width="18.85546875" style="23" bestFit="1" customWidth="1"/>
    <col min="8" max="8" width="9.140625" style="23"/>
    <col min="9" max="12" width="11.140625" style="23" customWidth="1"/>
    <col min="13" max="16384" width="9.140625" style="23"/>
  </cols>
  <sheetData>
    <row r="1" spans="1:7" ht="15.75">
      <c r="A1" s="20" t="s">
        <v>178</v>
      </c>
      <c r="B1" s="21"/>
      <c r="C1" s="21"/>
      <c r="D1" s="21"/>
      <c r="E1" s="21"/>
      <c r="F1" s="22"/>
      <c r="G1" s="22"/>
    </row>
    <row r="2" spans="1:7">
      <c r="A2" s="21"/>
      <c r="B2" s="21"/>
      <c r="C2" s="21"/>
      <c r="D2" s="21"/>
      <c r="E2" s="21"/>
      <c r="F2" s="22"/>
      <c r="G2" s="22"/>
    </row>
    <row r="3" spans="1:7">
      <c r="A3" s="300" t="str">
        <f>+'Informações Iniciais'!A1</f>
        <v>PREFEITURA MUNICIPAL DE RIBAMAR FIQUENE</v>
      </c>
      <c r="B3" s="300"/>
      <c r="C3" s="300"/>
      <c r="D3" s="300"/>
      <c r="E3" s="300"/>
      <c r="F3" s="300"/>
      <c r="G3" s="300"/>
    </row>
    <row r="4" spans="1:7">
      <c r="A4" s="300" t="str">
        <f>+'Informações Iniciais'!A2</f>
        <v>PODER EXECUTIVO MUNICIPAL - RIBAMAR FIQUENE</v>
      </c>
      <c r="B4" s="300"/>
      <c r="C4" s="300"/>
      <c r="D4" s="300"/>
      <c r="E4" s="300"/>
      <c r="F4" s="300"/>
      <c r="G4" s="300"/>
    </row>
    <row r="5" spans="1:7">
      <c r="A5" s="300" t="s">
        <v>0</v>
      </c>
      <c r="B5" s="300"/>
      <c r="C5" s="300"/>
      <c r="D5" s="300"/>
      <c r="E5" s="300"/>
      <c r="F5" s="300"/>
      <c r="G5" s="300"/>
    </row>
    <row r="6" spans="1:7">
      <c r="A6" s="301" t="s">
        <v>11</v>
      </c>
      <c r="B6" s="301"/>
      <c r="C6" s="301"/>
      <c r="D6" s="301"/>
      <c r="E6" s="301"/>
      <c r="F6" s="301"/>
      <c r="G6" s="301"/>
    </row>
    <row r="7" spans="1:7" ht="12.75" customHeight="1">
      <c r="A7" s="300" t="s">
        <v>4</v>
      </c>
      <c r="B7" s="300"/>
      <c r="C7" s="300"/>
      <c r="D7" s="300"/>
      <c r="E7" s="300"/>
      <c r="F7" s="300"/>
      <c r="G7" s="300"/>
    </row>
    <row r="8" spans="1:7" ht="12.75" customHeight="1">
      <c r="A8" s="300" t="str">
        <f>+'Anexo 1 - 12M Pessoal'!A8</f>
        <v>2º Semestre de 2016</v>
      </c>
      <c r="B8" s="300"/>
      <c r="C8" s="300"/>
      <c r="D8" s="300"/>
      <c r="E8" s="300"/>
      <c r="F8" s="300"/>
      <c r="G8" s="300"/>
    </row>
    <row r="9" spans="1:7" ht="12.75" customHeight="1">
      <c r="A9" s="22" t="s">
        <v>181</v>
      </c>
      <c r="B9" s="328" t="s">
        <v>301</v>
      </c>
      <c r="C9" s="328"/>
      <c r="D9" s="22"/>
      <c r="E9" s="22"/>
      <c r="F9" s="22"/>
      <c r="G9" s="24">
        <v>1</v>
      </c>
    </row>
    <row r="10" spans="1:7" ht="12.75" customHeight="1">
      <c r="A10" s="310" t="s">
        <v>15</v>
      </c>
      <c r="B10" s="310"/>
      <c r="C10" s="310"/>
      <c r="D10" s="310"/>
      <c r="E10" s="311"/>
      <c r="F10" s="306" t="s">
        <v>54</v>
      </c>
      <c r="G10" s="307"/>
    </row>
    <row r="11" spans="1:7" ht="12.75" customHeight="1">
      <c r="A11" s="312"/>
      <c r="B11" s="312"/>
      <c r="C11" s="312"/>
      <c r="D11" s="312"/>
      <c r="E11" s="313"/>
      <c r="F11" s="308" t="s">
        <v>36</v>
      </c>
      <c r="G11" s="309"/>
    </row>
    <row r="12" spans="1:7" ht="12.75" customHeight="1">
      <c r="A12" s="312"/>
      <c r="B12" s="312"/>
      <c r="C12" s="312"/>
      <c r="D12" s="312"/>
      <c r="E12" s="313"/>
      <c r="F12" s="316" t="s">
        <v>55</v>
      </c>
      <c r="G12" s="318" t="s">
        <v>288</v>
      </c>
    </row>
    <row r="13" spans="1:7" ht="12.75" customHeight="1">
      <c r="A13" s="312"/>
      <c r="B13" s="312"/>
      <c r="C13" s="312"/>
      <c r="D13" s="312"/>
      <c r="E13" s="313"/>
      <c r="F13" s="317"/>
      <c r="G13" s="319"/>
    </row>
    <row r="14" spans="1:7" ht="12.75" customHeight="1">
      <c r="A14" s="312"/>
      <c r="B14" s="312"/>
      <c r="C14" s="312"/>
      <c r="D14" s="312"/>
      <c r="E14" s="313"/>
      <c r="F14" s="317"/>
      <c r="G14" s="319"/>
    </row>
    <row r="15" spans="1:7" ht="12.75" customHeight="1">
      <c r="A15" s="312"/>
      <c r="B15" s="312"/>
      <c r="C15" s="312"/>
      <c r="D15" s="312"/>
      <c r="E15" s="313"/>
      <c r="F15" s="317"/>
      <c r="G15" s="319"/>
    </row>
    <row r="16" spans="1:7" ht="12.75" customHeight="1">
      <c r="A16" s="314"/>
      <c r="B16" s="314"/>
      <c r="C16" s="314"/>
      <c r="D16" s="314"/>
      <c r="E16" s="315"/>
      <c r="F16" s="27" t="s">
        <v>63</v>
      </c>
      <c r="G16" s="28" t="s">
        <v>64</v>
      </c>
    </row>
    <row r="17" spans="1:12" ht="12.75" customHeight="1">
      <c r="A17" s="29" t="s">
        <v>42</v>
      </c>
      <c r="B17" s="29"/>
      <c r="C17" s="29"/>
      <c r="D17" s="29"/>
      <c r="E17" s="29"/>
      <c r="F17" s="30">
        <f>SUM(F18:F20)</f>
        <v>10500657.43</v>
      </c>
      <c r="G17" s="30">
        <f>SUM(G18:G20)</f>
        <v>0</v>
      </c>
    </row>
    <row r="18" spans="1:12" ht="12.75" customHeight="1">
      <c r="A18" s="32" t="s">
        <v>182</v>
      </c>
      <c r="B18" s="29"/>
      <c r="C18" s="29"/>
      <c r="D18" s="29"/>
      <c r="E18" s="29"/>
      <c r="F18" s="33">
        <f>+'Anexo 1 - 12M Pessoal'!N18</f>
        <v>10500657.43</v>
      </c>
      <c r="G18" s="33">
        <f>+'Anexo 1 - 12M Pessoal'!O18</f>
        <v>0</v>
      </c>
    </row>
    <row r="19" spans="1:12" ht="12.75" customHeight="1">
      <c r="A19" s="32" t="s">
        <v>183</v>
      </c>
      <c r="B19" s="29"/>
      <c r="C19" s="29"/>
      <c r="D19" s="29"/>
      <c r="E19" s="29"/>
      <c r="F19" s="33">
        <f>+'Anexo 1 - 12M Pessoal'!N19</f>
        <v>0</v>
      </c>
      <c r="G19" s="33">
        <f>+'Anexo 1 - 12M Pessoal'!O19</f>
        <v>0</v>
      </c>
    </row>
    <row r="20" spans="1:12" ht="12.75" customHeight="1">
      <c r="A20" s="32" t="s">
        <v>184</v>
      </c>
      <c r="B20" s="29"/>
      <c r="C20" s="29"/>
      <c r="D20" s="29"/>
      <c r="E20" s="29"/>
      <c r="F20" s="33">
        <f>+'Anexo 1 - 12M Pessoal'!N20</f>
        <v>0</v>
      </c>
      <c r="G20" s="33">
        <f>+'Anexo 1 - 12M Pessoal'!O20</f>
        <v>0</v>
      </c>
    </row>
    <row r="21" spans="1:12" ht="12.75" customHeight="1">
      <c r="A21" s="29" t="s">
        <v>68</v>
      </c>
      <c r="B21" s="29"/>
      <c r="C21" s="29"/>
      <c r="D21" s="29"/>
      <c r="E21" s="29"/>
      <c r="F21" s="34">
        <f>SUM(F22:F26)</f>
        <v>1050672.3399999999</v>
      </c>
      <c r="G21" s="34">
        <f>SUM(G22:G26)</f>
        <v>0</v>
      </c>
    </row>
    <row r="22" spans="1:12" ht="12.75" customHeight="1">
      <c r="A22" s="35" t="s">
        <v>758</v>
      </c>
      <c r="B22" s="29"/>
      <c r="C22" s="29"/>
      <c r="D22" s="29"/>
      <c r="E22" s="29"/>
      <c r="F22" s="33">
        <f>+'Anexo 1 - 12M Pessoal'!N22</f>
        <v>0</v>
      </c>
      <c r="G22" s="33">
        <f>+'Anexo 1 - 12M Pessoal'!O22</f>
        <v>0</v>
      </c>
    </row>
    <row r="23" spans="1:12">
      <c r="A23" s="35" t="s">
        <v>43</v>
      </c>
      <c r="B23" s="29"/>
      <c r="C23" s="29"/>
      <c r="D23" s="29"/>
      <c r="E23" s="29"/>
      <c r="F23" s="33">
        <f>+'Anexo 1 - 12M Pessoal'!N23</f>
        <v>0</v>
      </c>
      <c r="G23" s="33">
        <f>+'Anexo 1 - 12M Pessoal'!O23</f>
        <v>0</v>
      </c>
    </row>
    <row r="24" spans="1:12" ht="12.75" customHeight="1">
      <c r="A24" s="35" t="s">
        <v>179</v>
      </c>
      <c r="B24" s="29"/>
      <c r="C24" s="29"/>
      <c r="D24" s="29"/>
      <c r="E24" s="29"/>
      <c r="F24" s="33">
        <f>+'Anexo 1 - 12M Pessoal'!N24</f>
        <v>59843.780000000006</v>
      </c>
      <c r="G24" s="33">
        <f>+'Anexo 1 - 12M Pessoal'!O24</f>
        <v>0</v>
      </c>
    </row>
    <row r="25" spans="1:12" ht="12.75" customHeight="1">
      <c r="A25" s="35" t="s">
        <v>180</v>
      </c>
      <c r="B25" s="29"/>
      <c r="C25" s="29"/>
      <c r="D25" s="29"/>
      <c r="E25" s="29"/>
      <c r="F25" s="33">
        <f>+'Anexo 1 - 12M Pessoal'!N25</f>
        <v>990828.55999999982</v>
      </c>
      <c r="G25" s="33">
        <f>+'Anexo 1 - 12M Pessoal'!O25</f>
        <v>0</v>
      </c>
    </row>
    <row r="26" spans="1:12" ht="12.75" customHeight="1">
      <c r="A26" s="36" t="s">
        <v>44</v>
      </c>
      <c r="B26" s="37"/>
      <c r="C26" s="37"/>
      <c r="D26" s="37"/>
      <c r="E26" s="37"/>
      <c r="F26" s="38">
        <f>+'Anexo 1 - 12M Pessoal'!N26</f>
        <v>0</v>
      </c>
      <c r="G26" s="38">
        <f>+'Anexo 1 - 12M Pessoal'!O26</f>
        <v>0</v>
      </c>
      <c r="H26" s="25"/>
      <c r="I26" s="329" t="s">
        <v>302</v>
      </c>
      <c r="J26" s="329"/>
      <c r="K26" s="329"/>
      <c r="L26" s="329"/>
    </row>
    <row r="27" spans="1:12" ht="12.75" customHeight="1">
      <c r="A27" s="29" t="s">
        <v>65</v>
      </c>
      <c r="B27" s="37"/>
      <c r="C27" s="37"/>
      <c r="D27" s="37"/>
      <c r="E27" s="37"/>
      <c r="F27" s="39">
        <f>+F17-F21</f>
        <v>9449985.0899999999</v>
      </c>
      <c r="G27" s="39">
        <f>+G17-G21</f>
        <v>0</v>
      </c>
      <c r="H27" s="25"/>
      <c r="I27" s="329"/>
      <c r="J27" s="329"/>
      <c r="K27" s="329"/>
      <c r="L27" s="329"/>
    </row>
    <row r="28" spans="1:12" ht="12.75" customHeight="1">
      <c r="A28" s="40"/>
      <c r="B28" s="40"/>
      <c r="C28" s="40"/>
      <c r="D28" s="40"/>
      <c r="E28" s="40"/>
      <c r="F28" s="41"/>
      <c r="G28" s="41"/>
      <c r="H28" s="25"/>
      <c r="I28" s="329"/>
      <c r="J28" s="329"/>
      <c r="K28" s="329"/>
      <c r="L28" s="329"/>
    </row>
    <row r="29" spans="1:12" ht="12.75" customHeight="1">
      <c r="A29" s="302" t="s">
        <v>66</v>
      </c>
      <c r="B29" s="302"/>
      <c r="C29" s="302"/>
      <c r="D29" s="302"/>
      <c r="E29" s="302"/>
      <c r="F29" s="42" t="s">
        <v>3</v>
      </c>
      <c r="G29" s="43" t="s">
        <v>8</v>
      </c>
      <c r="H29" s="26"/>
      <c r="I29" s="329"/>
      <c r="J29" s="329"/>
      <c r="K29" s="329"/>
      <c r="L29" s="329"/>
    </row>
    <row r="30" spans="1:12" ht="12.75" customHeight="1">
      <c r="A30" s="40" t="s">
        <v>50</v>
      </c>
      <c r="B30" s="44"/>
      <c r="C30" s="44"/>
      <c r="D30" s="44"/>
      <c r="E30" s="44"/>
      <c r="F30" s="45">
        <f>+'Anexo 1 - 12M Pessoal'!F30</f>
        <v>17650069.280000001</v>
      </c>
      <c r="G30" s="46" t="s">
        <v>201</v>
      </c>
      <c r="H30" s="26"/>
      <c r="I30" s="329"/>
      <c r="J30" s="329"/>
      <c r="K30" s="329"/>
      <c r="L30" s="329"/>
    </row>
    <row r="31" spans="1:12" ht="12.75" customHeight="1">
      <c r="A31" s="47" t="s">
        <v>202</v>
      </c>
      <c r="B31" s="48"/>
      <c r="C31" s="48"/>
      <c r="D31" s="48"/>
      <c r="E31" s="48"/>
      <c r="F31" s="49">
        <f>+F27+G27</f>
        <v>9449985.0899999999</v>
      </c>
      <c r="G31" s="50">
        <f>IF(F30="",0,IF(F30=0,0,+'Anexo 1 - 12M Pessoal'!M31))</f>
        <v>0.53540781852387154</v>
      </c>
      <c r="H31" s="31"/>
      <c r="I31" s="329"/>
      <c r="J31" s="329"/>
      <c r="K31" s="329"/>
      <c r="L31" s="329"/>
    </row>
    <row r="32" spans="1:12" ht="12.75" customHeight="1">
      <c r="A32" s="303" t="s">
        <v>229</v>
      </c>
      <c r="B32" s="303"/>
      <c r="C32" s="303"/>
      <c r="D32" s="303"/>
      <c r="E32" s="304"/>
      <c r="F32" s="51">
        <f>IF(F$30="","",IF(F$30=0,0,F$30*G32))</f>
        <v>9531037.4112000018</v>
      </c>
      <c r="G32" s="52">
        <f>+'Anexo 1 - 12M Pessoal'!M32</f>
        <v>0.54</v>
      </c>
      <c r="H32" s="31"/>
      <c r="I32" s="329"/>
      <c r="J32" s="329"/>
      <c r="K32" s="329"/>
      <c r="L32" s="329"/>
    </row>
    <row r="33" spans="1:12" ht="12.75" customHeight="1">
      <c r="A33" s="40" t="s">
        <v>271</v>
      </c>
      <c r="B33" s="40"/>
      <c r="C33" s="40"/>
      <c r="D33" s="40"/>
      <c r="E33" s="40"/>
      <c r="F33" s="51">
        <f>IF(F$30="","",IF(F$30=0,0,F$30*G33))</f>
        <v>9054485.5406400003</v>
      </c>
      <c r="G33" s="53">
        <f>+G32*0.95</f>
        <v>0.51300000000000001</v>
      </c>
      <c r="H33" s="31"/>
    </row>
    <row r="34" spans="1:12" ht="12.75" customHeight="1">
      <c r="A34" s="40" t="s">
        <v>272</v>
      </c>
      <c r="B34" s="40"/>
      <c r="C34" s="40"/>
      <c r="D34" s="40"/>
      <c r="E34" s="40"/>
      <c r="F34" s="51">
        <f>IF(F$30="","",IF(F$30=0,0,F$30*G34))</f>
        <v>8577933.6700800005</v>
      </c>
      <c r="G34" s="53">
        <f>+G32*0.9</f>
        <v>0.48600000000000004</v>
      </c>
      <c r="H34" s="31"/>
    </row>
    <row r="35" spans="1:12" ht="12.75" customHeight="1">
      <c r="A35" s="54" t="s">
        <v>147</v>
      </c>
      <c r="B35" s="54"/>
      <c r="C35" s="54"/>
      <c r="D35" s="54"/>
      <c r="E35" s="54"/>
      <c r="F35" s="54"/>
      <c r="G35" s="54"/>
      <c r="H35" s="31"/>
    </row>
    <row r="36" spans="1:12" ht="12.75" customHeight="1">
      <c r="A36" s="305" t="s">
        <v>197</v>
      </c>
      <c r="B36" s="305"/>
      <c r="C36" s="305"/>
      <c r="D36" s="305"/>
      <c r="E36" s="305"/>
      <c r="F36" s="305"/>
      <c r="G36" s="305"/>
      <c r="H36" s="31"/>
    </row>
    <row r="37" spans="1:12" ht="12.75" customHeight="1">
      <c r="A37" s="305" t="s">
        <v>198</v>
      </c>
      <c r="B37" s="305"/>
      <c r="C37" s="305"/>
      <c r="D37" s="305"/>
      <c r="E37" s="305"/>
      <c r="F37" s="305"/>
      <c r="G37" s="305"/>
      <c r="H37" s="31"/>
      <c r="I37" s="19"/>
      <c r="J37" s="19"/>
      <c r="K37" s="19"/>
      <c r="L37" s="19"/>
    </row>
    <row r="38" spans="1:12" ht="12.75" customHeight="1">
      <c r="H38" s="31"/>
      <c r="I38" s="19"/>
      <c r="J38" s="19"/>
      <c r="K38" s="19"/>
      <c r="L38" s="19"/>
    </row>
    <row r="39" spans="1:12" ht="12.75" customHeight="1">
      <c r="H39" s="31"/>
      <c r="I39" s="19"/>
      <c r="J39" s="19"/>
      <c r="K39" s="19"/>
      <c r="L39" s="19"/>
    </row>
    <row r="40" spans="1:12">
      <c r="H40" s="31"/>
    </row>
    <row r="41" spans="1:12" ht="16.5" thickBot="1">
      <c r="A41" s="322" t="s">
        <v>219</v>
      </c>
      <c r="B41" s="322"/>
      <c r="C41" s="322"/>
      <c r="D41" s="322"/>
      <c r="E41" s="322"/>
      <c r="F41" s="322"/>
      <c r="G41" s="322"/>
      <c r="H41" s="322"/>
      <c r="I41" s="322"/>
    </row>
    <row r="42" spans="1:12" ht="13.5" thickBot="1">
      <c r="A42" s="323" t="s">
        <v>220</v>
      </c>
      <c r="B42" s="323"/>
      <c r="C42" s="323"/>
      <c r="D42" s="323"/>
      <c r="E42" s="323"/>
      <c r="F42" s="323"/>
      <c r="G42" s="323"/>
      <c r="H42" s="323"/>
      <c r="I42" s="324"/>
    </row>
    <row r="43" spans="1:12" ht="13.5" thickBot="1">
      <c r="A43" s="325" t="s">
        <v>150</v>
      </c>
      <c r="B43" s="325"/>
      <c r="C43" s="326"/>
      <c r="D43" s="327" t="s">
        <v>151</v>
      </c>
      <c r="E43" s="325"/>
      <c r="F43" s="326"/>
      <c r="G43" s="327" t="s">
        <v>152</v>
      </c>
      <c r="H43" s="325"/>
      <c r="I43" s="326"/>
    </row>
    <row r="44" spans="1:12" ht="13.5" thickBot="1">
      <c r="A44" s="325" t="s">
        <v>295</v>
      </c>
      <c r="B44" s="325"/>
      <c r="C44" s="326"/>
      <c r="D44" s="327" t="s">
        <v>153</v>
      </c>
      <c r="E44" s="325"/>
      <c r="F44" s="326"/>
      <c r="G44" s="327" t="s">
        <v>154</v>
      </c>
      <c r="H44" s="325"/>
      <c r="I44" s="326"/>
    </row>
    <row r="45" spans="1:12">
      <c r="A45" s="56" t="s">
        <v>221</v>
      </c>
      <c r="B45" s="320" t="s">
        <v>222</v>
      </c>
      <c r="C45" s="320" t="s">
        <v>155</v>
      </c>
      <c r="D45" s="320" t="s">
        <v>156</v>
      </c>
      <c r="E45" s="320" t="s">
        <v>157</v>
      </c>
      <c r="F45" s="320" t="s">
        <v>222</v>
      </c>
      <c r="G45" s="320" t="s">
        <v>158</v>
      </c>
      <c r="H45" s="320" t="s">
        <v>157</v>
      </c>
      <c r="I45" s="320" t="s">
        <v>222</v>
      </c>
    </row>
    <row r="46" spans="1:12">
      <c r="A46" s="56" t="s">
        <v>223</v>
      </c>
      <c r="B46" s="321"/>
      <c r="C46" s="321"/>
      <c r="D46" s="321"/>
      <c r="E46" s="321"/>
      <c r="F46" s="321"/>
      <c r="G46" s="321"/>
      <c r="H46" s="321"/>
      <c r="I46" s="321"/>
    </row>
    <row r="47" spans="1:12" ht="22.5">
      <c r="A47" s="56"/>
      <c r="B47" s="57"/>
      <c r="C47" s="57"/>
      <c r="D47" s="56" t="s">
        <v>224</v>
      </c>
      <c r="E47" s="57"/>
      <c r="F47" s="57"/>
      <c r="G47" s="56"/>
      <c r="H47" s="57"/>
      <c r="I47" s="57"/>
    </row>
    <row r="48" spans="1:12" s="55" customFormat="1" ht="23.25" thickBot="1">
      <c r="A48" s="58" t="s">
        <v>63</v>
      </c>
      <c r="B48" s="58" t="s">
        <v>64</v>
      </c>
      <c r="C48" s="58" t="s">
        <v>159</v>
      </c>
      <c r="D48" s="58" t="s">
        <v>225</v>
      </c>
      <c r="E48" s="58" t="s">
        <v>160</v>
      </c>
      <c r="F48" s="58" t="s">
        <v>161</v>
      </c>
      <c r="G48" s="58" t="s">
        <v>162</v>
      </c>
      <c r="H48" s="58" t="s">
        <v>226</v>
      </c>
      <c r="I48" s="58" t="s">
        <v>163</v>
      </c>
    </row>
    <row r="49" spans="1:9" ht="23.25" customHeight="1">
      <c r="A49" s="93"/>
      <c r="B49" s="93"/>
      <c r="C49" s="93"/>
      <c r="D49" s="93"/>
      <c r="E49" s="93"/>
      <c r="F49" s="93"/>
      <c r="G49" s="93"/>
      <c r="H49" s="93"/>
      <c r="I49" s="94"/>
    </row>
    <row r="50" spans="1:9" ht="13.5" thickBot="1">
      <c r="A50" s="92"/>
      <c r="B50" s="92"/>
      <c r="C50" s="92"/>
      <c r="D50" s="92"/>
      <c r="E50" s="92"/>
      <c r="F50" s="92"/>
      <c r="G50" s="92"/>
      <c r="H50" s="92"/>
      <c r="I50" s="92"/>
    </row>
    <row r="51" spans="1:9">
      <c r="A51" s="330" t="s">
        <v>227</v>
      </c>
      <c r="B51" s="330"/>
      <c r="C51" s="330"/>
      <c r="D51" s="330"/>
      <c r="E51" s="330"/>
      <c r="F51" s="330"/>
      <c r="G51" s="330"/>
      <c r="H51" s="330"/>
      <c r="I51" s="330"/>
    </row>
  </sheetData>
  <sheetProtection password="C236" sheet="1" formatColumns="0" selectLockedCells="1"/>
  <mergeCells count="34">
    <mergeCell ref="B9:C9"/>
    <mergeCell ref="I26:L32"/>
    <mergeCell ref="A51:I51"/>
    <mergeCell ref="A44:C44"/>
    <mergeCell ref="D44:F44"/>
    <mergeCell ref="G44:I44"/>
    <mergeCell ref="B45:B46"/>
    <mergeCell ref="C45:C46"/>
    <mergeCell ref="D45:D46"/>
    <mergeCell ref="E45:E46"/>
    <mergeCell ref="F45:F46"/>
    <mergeCell ref="G45:G46"/>
    <mergeCell ref="H45:H46"/>
    <mergeCell ref="I45:I46"/>
    <mergeCell ref="A41:I41"/>
    <mergeCell ref="A42:I42"/>
    <mergeCell ref="A43:C43"/>
    <mergeCell ref="D43:F43"/>
    <mergeCell ref="G43:I43"/>
    <mergeCell ref="A29:E29"/>
    <mergeCell ref="A32:E32"/>
    <mergeCell ref="A36:G36"/>
    <mergeCell ref="A37:G37"/>
    <mergeCell ref="F10:G10"/>
    <mergeCell ref="F11:G11"/>
    <mergeCell ref="A10:E16"/>
    <mergeCell ref="F12:F15"/>
    <mergeCell ref="G12:G15"/>
    <mergeCell ref="A8:G8"/>
    <mergeCell ref="A3:G3"/>
    <mergeCell ref="A4:G4"/>
    <mergeCell ref="A5:G5"/>
    <mergeCell ref="A6:G6"/>
    <mergeCell ref="A7:G7"/>
  </mergeCells>
  <conditionalFormatting sqref="G31">
    <cfRule type="cellIs" dxfId="6" priority="1" stopIfTrue="1" operator="greaterThan">
      <formula>$G$32</formula>
    </cfRule>
  </conditionalFormatting>
  <printOptions horizontalCentered="1" verticalCentered="1"/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A50"/>
  <sheetViews>
    <sheetView showGridLines="0" topLeftCell="A10" workbookViewId="0">
      <selection activeCell="A37" sqref="A37"/>
    </sheetView>
  </sheetViews>
  <sheetFormatPr defaultRowHeight="11.25" customHeight="1"/>
  <cols>
    <col min="1" max="1" width="70.28515625" style="70" customWidth="1"/>
    <col min="2" max="2" width="10" style="70" bestFit="1" customWidth="1"/>
    <col min="3" max="7" width="8.7109375" style="70" bestFit="1" customWidth="1"/>
    <col min="8" max="10" width="10" style="70" bestFit="1" customWidth="1"/>
    <col min="11" max="13" width="8.7109375" style="70" bestFit="1" customWidth="1"/>
    <col min="14" max="14" width="10.85546875" style="70" bestFit="1" customWidth="1"/>
    <col min="15" max="15" width="16.28515625" style="70" bestFit="1" customWidth="1"/>
    <col min="16" max="16384" width="9.140625" style="70"/>
  </cols>
  <sheetData>
    <row r="1" spans="1:22" ht="15.75">
      <c r="A1" s="68" t="s">
        <v>270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80"/>
      <c r="Q1" s="280"/>
      <c r="R1" s="280"/>
      <c r="S1" s="280"/>
      <c r="T1" s="280"/>
    </row>
    <row r="2" spans="1:22" ht="11.25" customHeight="1">
      <c r="A2" s="71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80"/>
      <c r="Q2" s="280"/>
      <c r="R2" s="280"/>
      <c r="S2" s="280"/>
      <c r="T2" s="280"/>
    </row>
    <row r="3" spans="1:22" ht="11.25" customHeight="1">
      <c r="A3" s="354" t="str">
        <f>'Informações Iniciais'!A1</f>
        <v>PREFEITURA MUNICIPAL DE RIBAMAR FIQUENE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280"/>
      <c r="Q3" s="280"/>
      <c r="R3" s="280"/>
      <c r="S3" s="280"/>
      <c r="T3" s="280"/>
    </row>
    <row r="4" spans="1:22" ht="11.25" customHeight="1">
      <c r="A4" s="354" t="str">
        <f>'Informações Iniciais'!A2</f>
        <v>PODER EXECUTIVO MUNICIPAL - RIBAMAR FIQUENE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280"/>
      <c r="Q4" s="280"/>
      <c r="R4" s="280"/>
      <c r="S4" s="280"/>
      <c r="T4" s="280"/>
      <c r="U4" s="280"/>
      <c r="V4" s="280"/>
    </row>
    <row r="5" spans="1:22" ht="11.25" customHeight="1">
      <c r="A5" s="354" t="s">
        <v>0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280"/>
      <c r="Q5" s="280"/>
      <c r="R5" s="280"/>
      <c r="S5" s="280"/>
      <c r="T5" s="280"/>
      <c r="U5" s="280"/>
      <c r="V5" s="280"/>
    </row>
    <row r="6" spans="1:22" ht="11.25" customHeight="1">
      <c r="A6" s="355" t="s">
        <v>11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280"/>
      <c r="Q6" s="280"/>
      <c r="R6" s="280"/>
      <c r="S6" s="280"/>
      <c r="T6" s="280"/>
      <c r="U6" s="280"/>
      <c r="V6" s="280"/>
    </row>
    <row r="7" spans="1:22" ht="11.25" customHeight="1">
      <c r="A7" s="354" t="s">
        <v>4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275">
        <f>SUM(P8:P23)</f>
        <v>1</v>
      </c>
      <c r="Q7" s="275"/>
      <c r="R7" s="275"/>
      <c r="S7" s="275"/>
      <c r="T7" s="280"/>
      <c r="U7" s="280"/>
      <c r="V7" s="280"/>
    </row>
    <row r="8" spans="1:22" ht="11.25" customHeight="1">
      <c r="A8" s="356" t="str">
        <f>+'Informações Iniciais'!A5</f>
        <v>2º Semestre de 2016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275">
        <f>IF(A$8=Q8,1,0)</f>
        <v>0</v>
      </c>
      <c r="Q8" s="275" t="s">
        <v>756</v>
      </c>
      <c r="R8" s="275"/>
      <c r="S8" s="275"/>
      <c r="T8" s="280"/>
      <c r="U8" s="280"/>
      <c r="V8" s="280"/>
    </row>
    <row r="9" spans="1:22" ht="11.25" customHeight="1">
      <c r="A9" s="69" t="s">
        <v>181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2">
        <v>1</v>
      </c>
      <c r="P9" s="275">
        <f>IF(A$8=Q9,1,0)</f>
        <v>1</v>
      </c>
      <c r="Q9" s="275" t="s">
        <v>757</v>
      </c>
      <c r="R9" s="275"/>
      <c r="S9" s="275"/>
      <c r="T9" s="280"/>
      <c r="U9" s="280"/>
      <c r="V9" s="280"/>
    </row>
    <row r="10" spans="1:22" ht="11.25" customHeight="1">
      <c r="A10" s="350" t="s">
        <v>15</v>
      </c>
      <c r="B10" s="338" t="s">
        <v>54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40"/>
      <c r="P10" s="275"/>
      <c r="Q10" s="275"/>
      <c r="R10" s="275"/>
      <c r="S10" s="275"/>
      <c r="T10" s="280"/>
      <c r="U10" s="280"/>
      <c r="V10" s="280"/>
    </row>
    <row r="11" spans="1:22" ht="11.25" customHeight="1">
      <c r="A11" s="351"/>
      <c r="B11" s="341" t="s">
        <v>36</v>
      </c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3"/>
      <c r="P11" s="275"/>
      <c r="Q11" s="275"/>
      <c r="R11" s="275"/>
      <c r="S11" s="275"/>
      <c r="T11" s="280"/>
      <c r="U11" s="280"/>
      <c r="V11" s="280"/>
    </row>
    <row r="12" spans="1:22" ht="11.25" customHeight="1">
      <c r="A12" s="351"/>
      <c r="B12" s="344" t="s">
        <v>55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6"/>
      <c r="O12" s="268" t="s">
        <v>56</v>
      </c>
      <c r="P12" s="275"/>
      <c r="Q12" s="275"/>
      <c r="R12" s="275"/>
      <c r="S12" s="275"/>
      <c r="T12" s="280"/>
      <c r="U12" s="280"/>
      <c r="V12" s="280"/>
    </row>
    <row r="13" spans="1:22" ht="11.25" customHeight="1">
      <c r="A13" s="351"/>
      <c r="B13" s="331" t="s">
        <v>772</v>
      </c>
      <c r="C13" s="331" t="s">
        <v>773</v>
      </c>
      <c r="D13" s="331" t="s">
        <v>774</v>
      </c>
      <c r="E13" s="331" t="s">
        <v>775</v>
      </c>
      <c r="F13" s="331" t="s">
        <v>776</v>
      </c>
      <c r="G13" s="331" t="s">
        <v>777</v>
      </c>
      <c r="H13" s="331" t="s">
        <v>785</v>
      </c>
      <c r="I13" s="331" t="s">
        <v>786</v>
      </c>
      <c r="J13" s="331" t="s">
        <v>787</v>
      </c>
      <c r="K13" s="331" t="s">
        <v>788</v>
      </c>
      <c r="L13" s="331" t="s">
        <v>789</v>
      </c>
      <c r="M13" s="331" t="s">
        <v>790</v>
      </c>
      <c r="N13" s="73" t="s">
        <v>133</v>
      </c>
      <c r="O13" s="74" t="s">
        <v>57</v>
      </c>
      <c r="P13" s="275"/>
      <c r="Q13" s="275"/>
      <c r="R13" s="275"/>
      <c r="S13" s="275"/>
      <c r="T13" s="280"/>
      <c r="U13" s="280"/>
      <c r="V13" s="280"/>
    </row>
    <row r="14" spans="1:22" ht="11.25" customHeight="1">
      <c r="A14" s="351"/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75" t="s">
        <v>263</v>
      </c>
      <c r="O14" s="74" t="s">
        <v>58</v>
      </c>
      <c r="P14" s="275"/>
      <c r="Q14" s="275"/>
      <c r="R14" s="275"/>
      <c r="S14" s="275"/>
      <c r="T14" s="280"/>
      <c r="U14" s="280"/>
      <c r="V14" s="280"/>
    </row>
    <row r="15" spans="1:22" ht="11.25" customHeight="1">
      <c r="A15" s="351"/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75" t="s">
        <v>264</v>
      </c>
      <c r="O15" s="76" t="s">
        <v>265</v>
      </c>
      <c r="P15" s="275"/>
      <c r="Q15" s="275"/>
      <c r="R15" s="275"/>
      <c r="S15" s="275"/>
      <c r="T15" s="280"/>
      <c r="U15" s="280"/>
      <c r="V15" s="280"/>
    </row>
    <row r="16" spans="1:22" ht="11.25" customHeight="1">
      <c r="A16" s="352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77" t="s">
        <v>63</v>
      </c>
      <c r="O16" s="78" t="s">
        <v>64</v>
      </c>
      <c r="P16" s="275"/>
      <c r="Q16" s="275"/>
      <c r="R16" s="275"/>
      <c r="S16" s="275"/>
      <c r="T16" s="280"/>
      <c r="U16" s="280"/>
      <c r="V16" s="280"/>
    </row>
    <row r="17" spans="1:22" ht="11.25" customHeight="1">
      <c r="A17" s="79" t="s">
        <v>42</v>
      </c>
      <c r="B17" s="80">
        <f>B18+B19+B20</f>
        <v>1448305.73</v>
      </c>
      <c r="C17" s="80">
        <f t="shared" ref="C17:M17" si="0">C18+C19+C20</f>
        <v>819395.75</v>
      </c>
      <c r="D17" s="80">
        <f t="shared" si="0"/>
        <v>827807.96</v>
      </c>
      <c r="E17" s="80">
        <f t="shared" si="0"/>
        <v>804693.7</v>
      </c>
      <c r="F17" s="80">
        <f t="shared" si="0"/>
        <v>720169.95</v>
      </c>
      <c r="G17" s="80">
        <f t="shared" si="0"/>
        <v>213703.14</v>
      </c>
      <c r="H17" s="80">
        <f t="shared" si="0"/>
        <v>864861.23</v>
      </c>
      <c r="I17" s="80">
        <f t="shared" si="0"/>
        <v>1388319.02</v>
      </c>
      <c r="J17" s="80">
        <f t="shared" si="0"/>
        <v>927065.26</v>
      </c>
      <c r="K17" s="80">
        <f t="shared" si="0"/>
        <v>786044.21</v>
      </c>
      <c r="L17" s="80">
        <f t="shared" si="0"/>
        <v>788406.69</v>
      </c>
      <c r="M17" s="80">
        <f t="shared" si="0"/>
        <v>911884.79</v>
      </c>
      <c r="N17" s="15">
        <f>SUM(B17:M17)</f>
        <v>10500657.43</v>
      </c>
      <c r="O17" s="81">
        <f>SUM(O18:O20)</f>
        <v>0</v>
      </c>
      <c r="P17" s="275"/>
      <c r="Q17" s="275"/>
      <c r="R17" s="275"/>
      <c r="S17" s="275"/>
      <c r="T17" s="280"/>
      <c r="U17" s="280"/>
      <c r="V17" s="280"/>
    </row>
    <row r="18" spans="1:22" ht="11.25" customHeight="1">
      <c r="A18" s="82" t="s">
        <v>289</v>
      </c>
      <c r="B18" s="61">
        <v>1448305.73</v>
      </c>
      <c r="C18" s="61">
        <v>819395.75</v>
      </c>
      <c r="D18" s="61">
        <v>827807.96</v>
      </c>
      <c r="E18" s="61">
        <v>804693.7</v>
      </c>
      <c r="F18" s="61">
        <v>720169.95</v>
      </c>
      <c r="G18" s="61">
        <v>213703.14</v>
      </c>
      <c r="H18" s="61">
        <v>864861.23</v>
      </c>
      <c r="I18" s="61">
        <v>1388319.02</v>
      </c>
      <c r="J18" s="61">
        <v>927065.26</v>
      </c>
      <c r="K18" s="61">
        <v>786044.21</v>
      </c>
      <c r="L18" s="61">
        <v>788406.69</v>
      </c>
      <c r="M18" s="61">
        <v>911884.79</v>
      </c>
      <c r="N18" s="16">
        <f>SUM(B18:M18)</f>
        <v>10500657.43</v>
      </c>
      <c r="O18" s="65"/>
      <c r="P18" s="275"/>
      <c r="Q18" s="275"/>
      <c r="R18" s="275"/>
      <c r="S18" s="275"/>
      <c r="T18" s="280"/>
      <c r="U18" s="280"/>
      <c r="V18" s="280"/>
    </row>
    <row r="19" spans="1:22" ht="11.25" customHeight="1">
      <c r="A19" s="82" t="s">
        <v>266</v>
      </c>
      <c r="B19" s="59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16">
        <f>SUM(B19:M19)</f>
        <v>0</v>
      </c>
      <c r="O19" s="65"/>
      <c r="P19" s="275"/>
      <c r="Q19" s="275"/>
      <c r="R19" s="275"/>
      <c r="S19" s="275"/>
      <c r="T19" s="280"/>
      <c r="U19" s="280"/>
      <c r="V19" s="280"/>
    </row>
    <row r="20" spans="1:22" ht="11.25" customHeight="1">
      <c r="A20" s="83" t="s">
        <v>267</v>
      </c>
      <c r="B20" s="59"/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59"/>
      <c r="N20" s="18">
        <f>SUM(B20:M20)</f>
        <v>0</v>
      </c>
      <c r="O20" s="66"/>
      <c r="P20" s="275"/>
      <c r="Q20" s="275"/>
      <c r="R20" s="275"/>
      <c r="S20" s="275"/>
      <c r="T20" s="280"/>
      <c r="U20" s="280"/>
      <c r="V20" s="280"/>
    </row>
    <row r="21" spans="1:22" ht="11.25" customHeight="1">
      <c r="A21" s="79" t="s">
        <v>68</v>
      </c>
      <c r="B21" s="18">
        <f>SUM(B22:B26)</f>
        <v>924858.94</v>
      </c>
      <c r="C21" s="18">
        <f t="shared" ref="C21:M21" si="1">SUM(C22:C26)</f>
        <v>26150.9</v>
      </c>
      <c r="D21" s="18">
        <f t="shared" si="1"/>
        <v>19631.75</v>
      </c>
      <c r="E21" s="18">
        <f t="shared" si="1"/>
        <v>2403.1999999999998</v>
      </c>
      <c r="F21" s="18">
        <f t="shared" si="1"/>
        <v>25153.67</v>
      </c>
      <c r="G21" s="18">
        <f t="shared" si="1"/>
        <v>26400</v>
      </c>
      <c r="H21" s="18">
        <f t="shared" si="1"/>
        <v>3945.33</v>
      </c>
      <c r="I21" s="18">
        <f t="shared" si="1"/>
        <v>3959.88</v>
      </c>
      <c r="J21" s="18">
        <f t="shared" si="1"/>
        <v>3978.23</v>
      </c>
      <c r="K21" s="18">
        <f t="shared" si="1"/>
        <v>3990.25</v>
      </c>
      <c r="L21" s="18">
        <f t="shared" si="1"/>
        <v>6184.12</v>
      </c>
      <c r="M21" s="18">
        <f t="shared" si="1"/>
        <v>4016.07</v>
      </c>
      <c r="N21" s="18">
        <f>SUM(N22:N26)</f>
        <v>1050672.3399999999</v>
      </c>
      <c r="O21" s="18">
        <f>SUM(O22:O26)</f>
        <v>0</v>
      </c>
      <c r="P21" s="275"/>
      <c r="Q21" s="275"/>
      <c r="R21" s="275"/>
      <c r="S21" s="275"/>
      <c r="T21" s="280"/>
      <c r="U21" s="280"/>
      <c r="V21" s="280"/>
    </row>
    <row r="22" spans="1:22" ht="11.25" customHeight="1">
      <c r="A22" s="84" t="s">
        <v>758</v>
      </c>
      <c r="B22" s="59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16">
        <f>SUM(B22:M22)</f>
        <v>0</v>
      </c>
      <c r="O22" s="65"/>
      <c r="P22" s="275"/>
      <c r="Q22" s="275"/>
      <c r="R22" s="275"/>
      <c r="S22" s="275"/>
      <c r="T22" s="280"/>
      <c r="U22" s="280"/>
      <c r="V22" s="280"/>
    </row>
    <row r="23" spans="1:22" ht="11.25" customHeight="1">
      <c r="A23" s="84" t="s">
        <v>43</v>
      </c>
      <c r="B23" s="59"/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16">
        <f>SUM(B23:M23)</f>
        <v>0</v>
      </c>
      <c r="O23" s="65"/>
      <c r="P23" s="275"/>
      <c r="Q23" s="275" t="s">
        <v>228</v>
      </c>
      <c r="R23" s="275"/>
      <c r="S23" s="275"/>
      <c r="T23" s="280"/>
      <c r="U23" s="280"/>
      <c r="V23" s="280"/>
    </row>
    <row r="24" spans="1:22" ht="11.25" customHeight="1">
      <c r="A24" s="84" t="s">
        <v>268</v>
      </c>
      <c r="B24" s="61"/>
      <c r="C24" s="61"/>
      <c r="D24" s="61">
        <v>7621.8</v>
      </c>
      <c r="E24" s="61">
        <v>2403.1999999999998</v>
      </c>
      <c r="F24" s="61">
        <v>21236.799999999999</v>
      </c>
      <c r="G24" s="61">
        <v>26400</v>
      </c>
      <c r="H24" s="61"/>
      <c r="I24" s="61"/>
      <c r="J24" s="61"/>
      <c r="K24" s="61"/>
      <c r="L24" s="61">
        <v>2181.98</v>
      </c>
      <c r="M24" s="61"/>
      <c r="N24" s="16">
        <f>SUM(B24:M24)</f>
        <v>59843.780000000006</v>
      </c>
      <c r="O24" s="65"/>
      <c r="P24" s="280"/>
      <c r="R24" s="280"/>
      <c r="S24" s="280"/>
      <c r="T24" s="280"/>
      <c r="U24" s="280"/>
      <c r="V24" s="280"/>
    </row>
    <row r="25" spans="1:22" ht="11.25" customHeight="1">
      <c r="A25" s="84" t="s">
        <v>269</v>
      </c>
      <c r="B25" s="61">
        <v>924858.94</v>
      </c>
      <c r="C25" s="61">
        <v>26150.9</v>
      </c>
      <c r="D25" s="61">
        <v>12009.95</v>
      </c>
      <c r="E25" s="61"/>
      <c r="F25" s="61">
        <v>3916.87</v>
      </c>
      <c r="G25" s="61"/>
      <c r="H25" s="61">
        <v>3945.33</v>
      </c>
      <c r="I25" s="61">
        <v>3959.88</v>
      </c>
      <c r="J25" s="61">
        <v>3978.23</v>
      </c>
      <c r="K25" s="61">
        <v>3990.25</v>
      </c>
      <c r="L25" s="61">
        <v>4002.14</v>
      </c>
      <c r="M25" s="61">
        <v>4016.07</v>
      </c>
      <c r="N25" s="16">
        <f>SUM(B25:M25)</f>
        <v>990828.55999999982</v>
      </c>
      <c r="O25" s="65"/>
      <c r="P25" s="280"/>
      <c r="Q25" s="280"/>
      <c r="R25" s="280"/>
      <c r="S25" s="280"/>
      <c r="T25" s="280"/>
      <c r="U25" s="280"/>
      <c r="V25" s="280"/>
    </row>
    <row r="26" spans="1:22" ht="11.25" customHeight="1">
      <c r="A26" s="85" t="s">
        <v>44</v>
      </c>
      <c r="B26" s="62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6">
        <f>SUM(B26:M26)</f>
        <v>0</v>
      </c>
      <c r="O26" s="67"/>
      <c r="P26" s="280"/>
      <c r="Q26" s="280"/>
      <c r="R26" s="280"/>
      <c r="S26" s="280"/>
      <c r="T26" s="280"/>
      <c r="U26" s="280"/>
      <c r="V26" s="280"/>
    </row>
    <row r="27" spans="1:22" ht="11.25" customHeight="1">
      <c r="A27" s="79" t="s">
        <v>65</v>
      </c>
      <c r="B27" s="86">
        <f t="shared" ref="B27:O27" si="2">B17-B21</f>
        <v>523446.79000000004</v>
      </c>
      <c r="C27" s="86">
        <f t="shared" si="2"/>
        <v>793244.85</v>
      </c>
      <c r="D27" s="86">
        <f t="shared" si="2"/>
        <v>808176.21</v>
      </c>
      <c r="E27" s="86">
        <f t="shared" si="2"/>
        <v>802290.5</v>
      </c>
      <c r="F27" s="86">
        <f t="shared" si="2"/>
        <v>695016.27999999991</v>
      </c>
      <c r="G27" s="86">
        <f t="shared" si="2"/>
        <v>187303.14</v>
      </c>
      <c r="H27" s="86">
        <f t="shared" si="2"/>
        <v>860915.9</v>
      </c>
      <c r="I27" s="86">
        <f t="shared" si="2"/>
        <v>1384359.1400000001</v>
      </c>
      <c r="J27" s="86">
        <f t="shared" si="2"/>
        <v>923087.03</v>
      </c>
      <c r="K27" s="86">
        <f t="shared" si="2"/>
        <v>782053.96</v>
      </c>
      <c r="L27" s="86">
        <f t="shared" si="2"/>
        <v>782222.57</v>
      </c>
      <c r="M27" s="86">
        <f t="shared" si="2"/>
        <v>907868.72000000009</v>
      </c>
      <c r="N27" s="87">
        <f t="shared" si="2"/>
        <v>9449985.0899999999</v>
      </c>
      <c r="O27" s="88">
        <f t="shared" si="2"/>
        <v>0</v>
      </c>
      <c r="P27" s="280"/>
      <c r="Q27" s="280"/>
      <c r="R27" s="280"/>
      <c r="S27" s="280"/>
      <c r="T27" s="280"/>
      <c r="U27" s="280"/>
      <c r="V27" s="280"/>
    </row>
    <row r="28" spans="1:22" ht="11.25" customHeight="1">
      <c r="A28" s="336" t="str">
        <f>IF(GA36&gt;0,"Você deixou de preencher dados na Planilha INFORMAÇÕES INICIAIS. Preencha os dados para que seja liberado o cálculo abaixo.","")</f>
        <v/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280"/>
      <c r="Q28" s="280"/>
      <c r="R28" s="280"/>
      <c r="S28" s="280"/>
      <c r="T28" s="280"/>
      <c r="U28" s="280"/>
      <c r="V28" s="280"/>
    </row>
    <row r="29" spans="1:22" ht="11.25" customHeight="1">
      <c r="A29" s="302" t="s">
        <v>66</v>
      </c>
      <c r="B29" s="302"/>
      <c r="C29" s="302"/>
      <c r="D29" s="302"/>
      <c r="E29" s="302"/>
      <c r="F29" s="334" t="s">
        <v>3</v>
      </c>
      <c r="G29" s="302"/>
      <c r="H29" s="302"/>
      <c r="I29" s="302"/>
      <c r="J29" s="302"/>
      <c r="K29" s="302"/>
      <c r="L29" s="302"/>
      <c r="M29" s="334" t="s">
        <v>8</v>
      </c>
      <c r="N29" s="302"/>
      <c r="O29" s="335"/>
      <c r="P29" s="280"/>
      <c r="Q29" s="280"/>
      <c r="R29" s="280"/>
      <c r="S29" s="280"/>
      <c r="T29" s="280"/>
      <c r="U29" s="280"/>
      <c r="V29" s="280"/>
    </row>
    <row r="30" spans="1:22" ht="11.25" customHeight="1">
      <c r="A30" s="40" t="s">
        <v>50</v>
      </c>
      <c r="B30" s="44"/>
      <c r="C30" s="44"/>
      <c r="D30" s="44"/>
      <c r="E30" s="44"/>
      <c r="F30" s="360">
        <v>17650069.280000001</v>
      </c>
      <c r="G30" s="361"/>
      <c r="H30" s="361"/>
      <c r="I30" s="361"/>
      <c r="J30" s="361"/>
      <c r="K30" s="361"/>
      <c r="L30" s="362"/>
      <c r="M30" s="366" t="s">
        <v>290</v>
      </c>
      <c r="N30" s="367"/>
      <c r="O30" s="368"/>
      <c r="P30" s="280"/>
      <c r="Q30" s="280"/>
      <c r="R30" s="280"/>
      <c r="S30" s="280"/>
      <c r="T30" s="280"/>
      <c r="U30" s="280"/>
      <c r="V30" s="280"/>
    </row>
    <row r="31" spans="1:22" ht="11.25" customHeight="1">
      <c r="A31" s="47" t="s">
        <v>202</v>
      </c>
      <c r="B31" s="267"/>
      <c r="C31" s="267"/>
      <c r="D31" s="267"/>
      <c r="E31" s="267"/>
      <c r="F31" s="357">
        <f>IF(GA36&gt;0,"PREENCHA OS DADOS DA PLANILHA",IF(P7=1,IF(A8=Q9,+N27+O27,N27),"SELECIONE UM PERÍODO"))</f>
        <v>9449985.0899999999</v>
      </c>
      <c r="G31" s="358"/>
      <c r="H31" s="358"/>
      <c r="I31" s="358"/>
      <c r="J31" s="358"/>
      <c r="K31" s="358"/>
      <c r="L31" s="359"/>
      <c r="M31" s="347">
        <f>IF(GA36&gt;0,"INFORMAÇÕES INICIAIS",IF(P7=1,IF(F30="",0,IF(F30=0,0,F31/F30)),""))</f>
        <v>0.53540781852387154</v>
      </c>
      <c r="N31" s="348"/>
      <c r="O31" s="349"/>
      <c r="P31" s="280"/>
      <c r="Q31" s="280"/>
      <c r="R31" s="280"/>
      <c r="S31" s="280"/>
      <c r="T31" s="280"/>
    </row>
    <row r="32" spans="1:22" ht="11.25" customHeight="1">
      <c r="A32" s="303" t="s">
        <v>229</v>
      </c>
      <c r="B32" s="303"/>
      <c r="C32" s="303"/>
      <c r="D32" s="303"/>
      <c r="E32" s="304"/>
      <c r="F32" s="363">
        <f>IF(F$30="","",IF(F$30=0,0,+F$30*M32))</f>
        <v>9531037.4112000018</v>
      </c>
      <c r="G32" s="364"/>
      <c r="H32" s="364"/>
      <c r="I32" s="364"/>
      <c r="J32" s="364"/>
      <c r="K32" s="364"/>
      <c r="L32" s="365"/>
      <c r="M32" s="369">
        <v>0.54</v>
      </c>
      <c r="N32" s="370"/>
      <c r="O32" s="371"/>
      <c r="P32" s="280"/>
      <c r="Q32" s="280"/>
      <c r="R32" s="280"/>
      <c r="S32" s="280"/>
      <c r="T32" s="280"/>
    </row>
    <row r="33" spans="1:183" ht="11.25" customHeight="1">
      <c r="A33" s="40" t="s">
        <v>271</v>
      </c>
      <c r="B33" s="40"/>
      <c r="C33" s="40"/>
      <c r="D33" s="40"/>
      <c r="E33" s="40"/>
      <c r="F33" s="363">
        <f>IF(F$30="","",IF(F$30=0,0,+F$30*M33))</f>
        <v>9054485.5406400003</v>
      </c>
      <c r="G33" s="364"/>
      <c r="H33" s="364"/>
      <c r="I33" s="364"/>
      <c r="J33" s="364"/>
      <c r="K33" s="364"/>
      <c r="L33" s="365"/>
      <c r="M33" s="369">
        <f>+M32*0.95</f>
        <v>0.51300000000000001</v>
      </c>
      <c r="N33" s="370"/>
      <c r="O33" s="371"/>
      <c r="P33" s="280"/>
      <c r="Q33" s="280"/>
      <c r="R33" s="280"/>
      <c r="S33" s="280"/>
      <c r="T33" s="280"/>
    </row>
    <row r="34" spans="1:183" ht="12.75">
      <c r="A34" s="40" t="s">
        <v>272</v>
      </c>
      <c r="B34" s="40"/>
      <c r="C34" s="40"/>
      <c r="D34" s="40"/>
      <c r="E34" s="40"/>
      <c r="F34" s="363">
        <f>IF(F$30="","",IF(F$30=0,0,+F$30*M34))</f>
        <v>8577933.6700800005</v>
      </c>
      <c r="G34" s="364"/>
      <c r="H34" s="364"/>
      <c r="I34" s="364"/>
      <c r="J34" s="364"/>
      <c r="K34" s="364"/>
      <c r="L34" s="365"/>
      <c r="M34" s="369">
        <f>+M32*0.9</f>
        <v>0.48600000000000004</v>
      </c>
      <c r="N34" s="370"/>
      <c r="O34" s="371"/>
      <c r="P34" s="280"/>
      <c r="Q34" s="280"/>
      <c r="R34" s="280"/>
      <c r="S34" s="280"/>
      <c r="T34" s="280"/>
    </row>
    <row r="35" spans="1:183" ht="11.25" customHeight="1">
      <c r="A35" s="353" t="s">
        <v>791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280"/>
      <c r="Q35" s="280"/>
      <c r="R35" s="280"/>
      <c r="S35" s="280"/>
      <c r="T35" s="280"/>
    </row>
    <row r="36" spans="1:183" ht="11.25" customHeight="1">
      <c r="A36" s="337" t="s">
        <v>755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280"/>
      <c r="Q36" s="280"/>
      <c r="R36" s="280"/>
      <c r="S36" s="280"/>
      <c r="T36" s="280"/>
      <c r="GA36" s="281">
        <f>+'Informações Iniciais'!GA23</f>
        <v>0</v>
      </c>
    </row>
    <row r="37" spans="1:183" ht="11.25" customHeight="1">
      <c r="A37" s="283" t="s">
        <v>198</v>
      </c>
      <c r="B37" s="283"/>
      <c r="C37" s="283"/>
      <c r="D37" s="283"/>
      <c r="E37" s="283"/>
      <c r="F37" s="283"/>
      <c r="G37" s="283"/>
      <c r="H37" s="284"/>
      <c r="I37" s="284"/>
      <c r="J37" s="284"/>
      <c r="K37" s="284"/>
      <c r="L37" s="284"/>
      <c r="M37" s="284"/>
      <c r="N37" s="284"/>
      <c r="O37" s="284"/>
      <c r="P37" s="280"/>
      <c r="Q37" s="280"/>
      <c r="R37" s="280"/>
      <c r="S37" s="280"/>
      <c r="T37" s="280"/>
    </row>
    <row r="38" spans="1:183" ht="11.25" customHeight="1">
      <c r="P38" s="280"/>
      <c r="Q38" s="280"/>
      <c r="R38" s="280"/>
      <c r="S38" s="280"/>
      <c r="T38" s="280"/>
    </row>
    <row r="39" spans="1:183" ht="11.25" customHeight="1">
      <c r="P39" s="280"/>
      <c r="Q39" s="280"/>
      <c r="R39" s="280"/>
      <c r="S39" s="280"/>
      <c r="T39" s="280"/>
    </row>
    <row r="40" spans="1:183" ht="11.25" customHeight="1">
      <c r="P40" s="282"/>
      <c r="Q40" s="280"/>
      <c r="R40" s="280"/>
      <c r="S40" s="280"/>
      <c r="T40" s="280"/>
    </row>
    <row r="41" spans="1:183" ht="11.25" customHeight="1">
      <c r="P41" s="280"/>
      <c r="Q41" s="280"/>
      <c r="R41" s="280"/>
      <c r="S41" s="280"/>
      <c r="T41" s="280"/>
    </row>
    <row r="42" spans="1:183" ht="11.25" customHeight="1">
      <c r="P42" s="280"/>
      <c r="Q42" s="280"/>
      <c r="R42" s="280"/>
      <c r="S42" s="280"/>
      <c r="T42" s="280"/>
    </row>
    <row r="43" spans="1:183" ht="11.25" customHeight="1">
      <c r="P43" s="280"/>
      <c r="Q43" s="280"/>
      <c r="R43" s="280"/>
      <c r="S43" s="280"/>
      <c r="T43" s="280"/>
    </row>
    <row r="44" spans="1:183" ht="12.75">
      <c r="P44" s="280"/>
      <c r="Q44" s="280"/>
      <c r="R44" s="280"/>
      <c r="S44" s="280"/>
      <c r="T44" s="280"/>
    </row>
    <row r="45" spans="1:183" ht="11.25" customHeight="1">
      <c r="P45" s="280"/>
      <c r="Q45" s="280"/>
      <c r="R45" s="280"/>
      <c r="S45" s="280"/>
      <c r="T45" s="280"/>
    </row>
    <row r="46" spans="1:183" ht="11.25" customHeight="1">
      <c r="P46" s="280"/>
      <c r="Q46" s="280"/>
      <c r="R46" s="280"/>
      <c r="S46" s="280"/>
      <c r="T46" s="280"/>
    </row>
    <row r="47" spans="1:183" ht="11.25" customHeight="1">
      <c r="P47" s="280"/>
      <c r="Q47" s="280"/>
      <c r="R47" s="280"/>
      <c r="S47" s="280"/>
      <c r="T47" s="280"/>
    </row>
    <row r="48" spans="1:183" s="89" customFormat="1" ht="11.25" customHeight="1">
      <c r="P48" s="282"/>
      <c r="Q48" s="282"/>
      <c r="R48" s="282"/>
      <c r="S48" s="282"/>
      <c r="T48" s="282"/>
    </row>
    <row r="49" spans="16:20" ht="24.75" customHeight="1">
      <c r="P49" s="280"/>
      <c r="Q49" s="280"/>
      <c r="R49" s="280"/>
      <c r="S49" s="280"/>
      <c r="T49" s="280"/>
    </row>
    <row r="50" spans="16:20" ht="11.25" customHeight="1">
      <c r="P50" s="280"/>
      <c r="Q50" s="280"/>
      <c r="R50" s="280"/>
      <c r="S50" s="280"/>
      <c r="T50" s="280"/>
    </row>
  </sheetData>
  <sheetProtection password="C236" sheet="1" formatColumns="0" selectLockedCells="1"/>
  <mergeCells count="39">
    <mergeCell ref="F31:L31"/>
    <mergeCell ref="F30:L30"/>
    <mergeCell ref="F32:L32"/>
    <mergeCell ref="F33:L33"/>
    <mergeCell ref="F34:L34"/>
    <mergeCell ref="M30:O30"/>
    <mergeCell ref="M32:O32"/>
    <mergeCell ref="M33:O33"/>
    <mergeCell ref="M34:O34"/>
    <mergeCell ref="A3:O3"/>
    <mergeCell ref="A4:O4"/>
    <mergeCell ref="A5:O5"/>
    <mergeCell ref="A6:O6"/>
    <mergeCell ref="A7:O7"/>
    <mergeCell ref="D13:D16"/>
    <mergeCell ref="E13:E16"/>
    <mergeCell ref="F13:F16"/>
    <mergeCell ref="G13:G16"/>
    <mergeCell ref="A8:O8"/>
    <mergeCell ref="A36:O36"/>
    <mergeCell ref="A29:E29"/>
    <mergeCell ref="A32:E32"/>
    <mergeCell ref="B10:O10"/>
    <mergeCell ref="B11:O11"/>
    <mergeCell ref="B12:N12"/>
    <mergeCell ref="B13:B16"/>
    <mergeCell ref="M31:O31"/>
    <mergeCell ref="A10:A16"/>
    <mergeCell ref="A35:O35"/>
    <mergeCell ref="C13:C16"/>
    <mergeCell ref="M29:O29"/>
    <mergeCell ref="I13:I16"/>
    <mergeCell ref="J13:J16"/>
    <mergeCell ref="K13:K16"/>
    <mergeCell ref="L13:L16"/>
    <mergeCell ref="M13:M16"/>
    <mergeCell ref="A28:O28"/>
    <mergeCell ref="H13:H16"/>
    <mergeCell ref="F29:L29"/>
  </mergeCells>
  <conditionalFormatting sqref="M31:O31">
    <cfRule type="cellIs" dxfId="5" priority="7" stopIfTrue="1" operator="greaterThan">
      <formula>$M$32</formula>
    </cfRule>
  </conditionalFormatting>
  <conditionalFormatting sqref="F31:L31">
    <cfRule type="expression" dxfId="4" priority="2" stopIfTrue="1">
      <formula>XCI36&gt;0</formula>
    </cfRule>
    <cfRule type="expression" dxfId="3" priority="3" stopIfTrue="1">
      <formula>P7=0</formula>
    </cfRule>
  </conditionalFormatting>
  <conditionalFormatting sqref="A28:O28">
    <cfRule type="expression" dxfId="2" priority="1" stopIfTrue="1">
      <formula>XCI36&gt;0</formula>
    </cfRule>
  </conditionalFormatting>
  <conditionalFormatting sqref="A28:O28">
    <cfRule type="expression" dxfId="1" priority="9" stopIfTrue="1">
      <formula>#REF!&gt;0</formula>
    </cfRule>
  </conditionalFormatting>
  <conditionalFormatting sqref="F31:L31">
    <cfRule type="expression" dxfId="0" priority="10" stopIfTrue="1">
      <formula>#REF!&gt;0</formula>
    </cfRule>
  </conditionalFormatting>
  <printOptions horizontalCentered="1" verticalCentered="1"/>
  <pageMargins left="0" right="0" top="0" bottom="0" header="0" footer="0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8"/>
  <sheetViews>
    <sheetView showGridLines="0" topLeftCell="A100" zoomScale="130" zoomScaleNormal="130" workbookViewId="0">
      <selection activeCell="A108" sqref="A108"/>
    </sheetView>
  </sheetViews>
  <sheetFormatPr defaultRowHeight="11.25"/>
  <cols>
    <col min="1" max="1" width="50.85546875" style="104" bestFit="1" customWidth="1"/>
    <col min="2" max="2" width="19" style="104" bestFit="1" customWidth="1"/>
    <col min="3" max="3" width="12" style="104" bestFit="1" customWidth="1"/>
    <col min="4" max="13" width="9.7109375" style="104" customWidth="1"/>
    <col min="14" max="16384" width="9.140625" style="104"/>
  </cols>
  <sheetData>
    <row r="1" spans="1:4" s="69" customFormat="1" ht="15.75">
      <c r="A1" s="68" t="s">
        <v>751</v>
      </c>
      <c r="D1" s="79"/>
    </row>
    <row r="2" spans="1:4" s="69" customFormat="1" ht="11.25" customHeight="1">
      <c r="A2" s="71"/>
      <c r="D2" s="79"/>
    </row>
    <row r="3" spans="1:4" ht="11.25" customHeight="1">
      <c r="A3" s="354" t="str">
        <f>+'Informações Iniciais'!A1</f>
        <v>PREFEITURA MUNICIPAL DE RIBAMAR FIQUENE</v>
      </c>
      <c r="B3" s="354"/>
      <c r="C3" s="354"/>
      <c r="D3" s="354"/>
    </row>
    <row r="4" spans="1:4" ht="11.25" customHeight="1">
      <c r="A4" s="372" t="s">
        <v>0</v>
      </c>
      <c r="B4" s="372"/>
      <c r="C4" s="372"/>
      <c r="D4" s="372"/>
    </row>
    <row r="5" spans="1:4" ht="11.25" customHeight="1">
      <c r="A5" s="373" t="s">
        <v>21</v>
      </c>
      <c r="B5" s="373"/>
      <c r="C5" s="373"/>
      <c r="D5" s="373"/>
    </row>
    <row r="6" spans="1:4" ht="11.25" customHeight="1">
      <c r="A6" s="372" t="s">
        <v>4</v>
      </c>
      <c r="B6" s="372"/>
      <c r="C6" s="372"/>
      <c r="D6" s="372"/>
    </row>
    <row r="7" spans="1:4" ht="11.25" customHeight="1">
      <c r="A7" s="354" t="str">
        <f>+'Informações Iniciais'!A5</f>
        <v>2º Semestre de 2016</v>
      </c>
      <c r="B7" s="354"/>
      <c r="C7" s="354"/>
      <c r="D7" s="354"/>
    </row>
    <row r="8" spans="1:4" ht="11.25" customHeight="1">
      <c r="A8" s="105"/>
      <c r="B8" s="105"/>
      <c r="C8" s="105"/>
      <c r="D8" s="105"/>
    </row>
    <row r="9" spans="1:4" ht="11.25" customHeight="1">
      <c r="A9" s="104" t="s">
        <v>185</v>
      </c>
      <c r="D9" s="72">
        <v>1</v>
      </c>
    </row>
    <row r="10" spans="1:4" ht="21.95" customHeight="1">
      <c r="A10" s="374" t="s">
        <v>108</v>
      </c>
      <c r="B10" s="377" t="s">
        <v>292</v>
      </c>
      <c r="C10" s="270" t="s">
        <v>298</v>
      </c>
      <c r="D10" s="273">
        <v>0</v>
      </c>
    </row>
    <row r="11" spans="1:4" ht="21.95" customHeight="1">
      <c r="A11" s="375"/>
      <c r="B11" s="378"/>
      <c r="C11" s="271" t="s">
        <v>296</v>
      </c>
      <c r="D11" s="271" t="s">
        <v>297</v>
      </c>
    </row>
    <row r="12" spans="1:4" s="113" customFormat="1" ht="11.25" customHeight="1">
      <c r="A12" s="110" t="s">
        <v>20</v>
      </c>
      <c r="B12" s="111">
        <f>B13+B14+B17+B18</f>
        <v>0</v>
      </c>
      <c r="C12" s="111">
        <f>C13+C14+C17+C18</f>
        <v>0</v>
      </c>
      <c r="D12" s="112">
        <f>D13+D14+D17+D18</f>
        <v>0</v>
      </c>
    </row>
    <row r="13" spans="1:4" ht="11.25" customHeight="1">
      <c r="A13" s="110" t="s">
        <v>27</v>
      </c>
      <c r="B13" s="96"/>
      <c r="C13" s="96"/>
      <c r="D13" s="95"/>
    </row>
    <row r="14" spans="1:4" ht="11.25" customHeight="1">
      <c r="A14" s="110" t="s">
        <v>759</v>
      </c>
      <c r="B14" s="111">
        <f>B32</f>
        <v>0</v>
      </c>
      <c r="C14" s="111">
        <f>C32</f>
        <v>0</v>
      </c>
      <c r="D14" s="112">
        <f>D32</f>
        <v>0</v>
      </c>
    </row>
    <row r="15" spans="1:4" ht="11.25" customHeight="1">
      <c r="A15" s="114" t="s">
        <v>164</v>
      </c>
      <c r="B15" s="111">
        <f>+B32-B43</f>
        <v>0</v>
      </c>
      <c r="C15" s="111">
        <f>+C32-C43</f>
        <v>0</v>
      </c>
      <c r="D15" s="112">
        <f>+D32-D43</f>
        <v>0</v>
      </c>
    </row>
    <row r="16" spans="1:4" ht="11.25" customHeight="1">
      <c r="A16" s="114" t="s">
        <v>165</v>
      </c>
      <c r="B16" s="111">
        <f>+B43</f>
        <v>0</v>
      </c>
      <c r="C16" s="111">
        <f>+C43</f>
        <v>0</v>
      </c>
      <c r="D16" s="112">
        <f>+D43</f>
        <v>0</v>
      </c>
    </row>
    <row r="17" spans="1:5" ht="11.25" customHeight="1">
      <c r="A17" s="110" t="s">
        <v>104</v>
      </c>
      <c r="B17" s="96"/>
      <c r="C17" s="96"/>
      <c r="D17" s="95"/>
    </row>
    <row r="18" spans="1:5" ht="11.25" customHeight="1">
      <c r="A18" s="110" t="s">
        <v>30</v>
      </c>
      <c r="B18" s="96"/>
      <c r="C18" s="96"/>
      <c r="D18" s="95"/>
    </row>
    <row r="19" spans="1:5" ht="11.25" customHeight="1">
      <c r="A19" s="110" t="s">
        <v>24</v>
      </c>
      <c r="B19" s="111">
        <f>IF((B20+B21)&gt;=ABS(B22),B29,0)</f>
        <v>429832.71000000008</v>
      </c>
      <c r="C19" s="111">
        <f>IF((C20+C21)&gt;=ABS(C22),C29,0)</f>
        <v>1192499.04</v>
      </c>
      <c r="D19" s="112">
        <f>IF((D20+D21)&gt;=ABS(D22),D29,0)</f>
        <v>8849.6800000000076</v>
      </c>
    </row>
    <row r="20" spans="1:5" ht="11.25" customHeight="1">
      <c r="A20" s="110" t="s">
        <v>106</v>
      </c>
      <c r="B20" s="96">
        <v>1416457.8</v>
      </c>
      <c r="C20" s="96">
        <v>1996479.94</v>
      </c>
      <c r="D20" s="96">
        <v>77830.58</v>
      </c>
    </row>
    <row r="21" spans="1:5" ht="11.25" customHeight="1">
      <c r="A21" s="110" t="s">
        <v>107</v>
      </c>
      <c r="B21" s="96"/>
      <c r="C21" s="96"/>
      <c r="D21" s="96"/>
    </row>
    <row r="22" spans="1:5" ht="11.25" customHeight="1">
      <c r="A22" s="110" t="s">
        <v>105</v>
      </c>
      <c r="B22" s="96">
        <v>986625.09</v>
      </c>
      <c r="C22" s="96">
        <v>803980.9</v>
      </c>
      <c r="D22" s="96">
        <v>68980.899999999994</v>
      </c>
    </row>
    <row r="23" spans="1:5" ht="11.25" customHeight="1">
      <c r="A23" s="115" t="s">
        <v>38</v>
      </c>
      <c r="B23" s="116">
        <f>B12-B19</f>
        <v>-429832.71000000008</v>
      </c>
      <c r="C23" s="116">
        <f>C12-C19</f>
        <v>-1192499.04</v>
      </c>
      <c r="D23" s="117">
        <f>D12-D19</f>
        <v>-8849.6800000000076</v>
      </c>
    </row>
    <row r="24" spans="1:5" ht="11.25" customHeight="1">
      <c r="A24" s="118" t="s">
        <v>1</v>
      </c>
      <c r="B24" s="97">
        <v>15667841.34</v>
      </c>
      <c r="C24" s="98">
        <v>15768001.43</v>
      </c>
      <c r="D24" s="98"/>
    </row>
    <row r="25" spans="1:5" ht="11.25" customHeight="1">
      <c r="A25" s="119" t="s">
        <v>51</v>
      </c>
      <c r="B25" s="120">
        <f>IF(B$24="",0,IF(B$24=0,0,B12/B$24))</f>
        <v>0</v>
      </c>
      <c r="C25" s="120">
        <f>IF(C$24="",0,IF(C$24=0,0,C12/C$24))</f>
        <v>0</v>
      </c>
      <c r="D25" s="121">
        <f>IF(D$24="",0,IF(D$24=0,0,D12/D$24))</f>
        <v>0</v>
      </c>
    </row>
    <row r="26" spans="1:5" ht="11.25" customHeight="1">
      <c r="A26" s="122" t="s">
        <v>52</v>
      </c>
      <c r="B26" s="123">
        <f>IF(B$24="",0,IF(B$24=0,0,B23/B$24))</f>
        <v>-2.7434073442053383E-2</v>
      </c>
      <c r="C26" s="123">
        <f>IF(C$24="",0,IF(C$24=0,0,C23/C$24))</f>
        <v>-7.5627786139793624E-2</v>
      </c>
      <c r="D26" s="124">
        <f>IF(D$24="",0,IF(D$24=0,0,D23/D$24))</f>
        <v>0</v>
      </c>
    </row>
    <row r="27" spans="1:5" ht="11.25" customHeight="1">
      <c r="A27" s="161" t="s">
        <v>778</v>
      </c>
      <c r="B27" s="97">
        <v>3446925.09</v>
      </c>
      <c r="C27" s="98">
        <v>3468960.31</v>
      </c>
      <c r="D27" s="98">
        <v>0</v>
      </c>
    </row>
    <row r="28" spans="1:5" ht="11.25" customHeight="1">
      <c r="A28" s="161" t="s">
        <v>780</v>
      </c>
      <c r="B28" s="98">
        <v>3102232.58</v>
      </c>
      <c r="C28" s="97">
        <v>3122064.28</v>
      </c>
      <c r="D28" s="98">
        <v>0</v>
      </c>
    </row>
    <row r="29" spans="1:5" s="127" customFormat="1" ht="11.25" customHeight="1">
      <c r="A29" s="125"/>
      <c r="B29" s="126">
        <f>IF(B22&lt;0,SUM(B20:B22),+B20+B21-B22)</f>
        <v>429832.71000000008</v>
      </c>
      <c r="C29" s="126">
        <f>IF(C22&lt;0,SUM(C20:C22),+C20+C21-C22)</f>
        <v>1192499.04</v>
      </c>
      <c r="D29" s="126">
        <f>IF(D22&lt;0,SUM(D20:D22),+D20+D21-D22)</f>
        <v>8849.6800000000076</v>
      </c>
    </row>
    <row r="30" spans="1:5" ht="21.95" customHeight="1">
      <c r="A30" s="374" t="s">
        <v>109</v>
      </c>
      <c r="B30" s="377" t="s">
        <v>292</v>
      </c>
      <c r="C30" s="270" t="s">
        <v>298</v>
      </c>
      <c r="D30" s="272">
        <f>+D$10</f>
        <v>0</v>
      </c>
    </row>
    <row r="31" spans="1:5" ht="21.95" customHeight="1">
      <c r="A31" s="375"/>
      <c r="B31" s="378"/>
      <c r="C31" s="271" t="s">
        <v>296</v>
      </c>
      <c r="D31" s="271" t="s">
        <v>297</v>
      </c>
    </row>
    <row r="32" spans="1:5" ht="11.25" customHeight="1">
      <c r="A32" s="129" t="s">
        <v>138</v>
      </c>
      <c r="B32" s="16">
        <f>B33+B34+B41+B44</f>
        <v>0</v>
      </c>
      <c r="C32" s="16">
        <f>C33+C34+C41+C44</f>
        <v>0</v>
      </c>
      <c r="D32" s="18">
        <f>D33+D34+D41+D44</f>
        <v>0</v>
      </c>
      <c r="E32" s="110"/>
    </row>
    <row r="33" spans="1:5" ht="11.25" customHeight="1">
      <c r="A33" s="130" t="s">
        <v>139</v>
      </c>
      <c r="B33" s="61"/>
      <c r="C33" s="61"/>
      <c r="D33" s="59"/>
      <c r="E33" s="110"/>
    </row>
    <row r="34" spans="1:5" ht="11.25" customHeight="1">
      <c r="A34" s="129" t="s">
        <v>140</v>
      </c>
      <c r="B34" s="16">
        <f>B35+B36+B39+B40</f>
        <v>0</v>
      </c>
      <c r="C34" s="16">
        <f>C35+C36+C39+C40</f>
        <v>0</v>
      </c>
      <c r="D34" s="18">
        <f>D35+D36+D39+D40</f>
        <v>0</v>
      </c>
      <c r="E34" s="110"/>
    </row>
    <row r="35" spans="1:5" ht="11.25" customHeight="1">
      <c r="A35" s="129" t="s">
        <v>113</v>
      </c>
      <c r="B35" s="61"/>
      <c r="C35" s="61"/>
      <c r="D35" s="59"/>
      <c r="E35" s="110"/>
    </row>
    <row r="36" spans="1:5" ht="11.25" customHeight="1">
      <c r="A36" s="114" t="s">
        <v>110</v>
      </c>
      <c r="B36" s="16">
        <f>B37+B38</f>
        <v>0</v>
      </c>
      <c r="C36" s="16">
        <f>C37+C38</f>
        <v>0</v>
      </c>
      <c r="D36" s="18">
        <f>D37+D38</f>
        <v>0</v>
      </c>
      <c r="E36" s="110"/>
    </row>
    <row r="37" spans="1:5" ht="11.25" customHeight="1">
      <c r="A37" s="114" t="s">
        <v>114</v>
      </c>
      <c r="B37" s="61"/>
      <c r="C37" s="61"/>
      <c r="D37" s="59"/>
      <c r="E37" s="110"/>
    </row>
    <row r="38" spans="1:5" ht="11.25" customHeight="1">
      <c r="A38" s="114" t="s">
        <v>111</v>
      </c>
      <c r="B38" s="61"/>
      <c r="C38" s="61"/>
      <c r="D38" s="59"/>
      <c r="E38" s="110"/>
    </row>
    <row r="39" spans="1:5" ht="11.25" customHeight="1">
      <c r="A39" s="114" t="s">
        <v>112</v>
      </c>
      <c r="B39" s="61"/>
      <c r="C39" s="61"/>
      <c r="D39" s="59"/>
      <c r="E39" s="110"/>
    </row>
    <row r="40" spans="1:5" ht="11.25" customHeight="1">
      <c r="A40" s="114" t="s">
        <v>135</v>
      </c>
      <c r="B40" s="61"/>
      <c r="C40" s="61"/>
      <c r="D40" s="59"/>
      <c r="E40" s="110"/>
    </row>
    <row r="41" spans="1:5" ht="11.25" customHeight="1">
      <c r="A41" s="114" t="s">
        <v>141</v>
      </c>
      <c r="B41" s="16">
        <f>B42+B43</f>
        <v>0</v>
      </c>
      <c r="C41" s="16">
        <f>C42+C43</f>
        <v>0</v>
      </c>
      <c r="D41" s="18">
        <f>D42+D43</f>
        <v>0</v>
      </c>
      <c r="E41" s="110"/>
    </row>
    <row r="42" spans="1:5" ht="11.25" customHeight="1">
      <c r="A42" s="114" t="s">
        <v>136</v>
      </c>
      <c r="B42" s="61"/>
      <c r="C42" s="61"/>
      <c r="D42" s="59"/>
      <c r="E42" s="110"/>
    </row>
    <row r="43" spans="1:5" ht="11.25" customHeight="1">
      <c r="A43" s="114" t="s">
        <v>137</v>
      </c>
      <c r="B43" s="61"/>
      <c r="C43" s="61"/>
      <c r="D43" s="59"/>
      <c r="E43" s="110"/>
    </row>
    <row r="44" spans="1:5" ht="11.25" customHeight="1">
      <c r="A44" s="131" t="s">
        <v>142</v>
      </c>
      <c r="B44" s="64"/>
      <c r="C44" s="64"/>
      <c r="D44" s="62"/>
      <c r="E44" s="110"/>
    </row>
    <row r="45" spans="1:5" ht="11.25" customHeight="1">
      <c r="A45" s="114"/>
      <c r="B45" s="90"/>
      <c r="C45" s="90"/>
      <c r="D45" s="90"/>
      <c r="E45" s="110"/>
    </row>
    <row r="46" spans="1:5" ht="21.95" customHeight="1">
      <c r="A46" s="374" t="s">
        <v>115</v>
      </c>
      <c r="B46" s="377" t="s">
        <v>292</v>
      </c>
      <c r="C46" s="270" t="s">
        <v>298</v>
      </c>
      <c r="D46" s="272">
        <f>+D$10</f>
        <v>0</v>
      </c>
      <c r="E46" s="110"/>
    </row>
    <row r="47" spans="1:5" ht="21.95" customHeight="1">
      <c r="A47" s="379"/>
      <c r="B47" s="378"/>
      <c r="C47" s="271" t="s">
        <v>296</v>
      </c>
      <c r="D47" s="271" t="s">
        <v>297</v>
      </c>
      <c r="E47" s="110"/>
    </row>
    <row r="48" spans="1:5" ht="11.25" customHeight="1">
      <c r="A48" s="132" t="s">
        <v>116</v>
      </c>
      <c r="B48" s="99"/>
      <c r="C48" s="99"/>
      <c r="D48" s="100"/>
      <c r="E48" s="110"/>
    </row>
    <row r="49" spans="1:5" ht="11.25" customHeight="1">
      <c r="A49" s="133" t="s">
        <v>273</v>
      </c>
      <c r="B49" s="61"/>
      <c r="C49" s="61"/>
      <c r="D49" s="59"/>
      <c r="E49" s="110"/>
    </row>
    <row r="50" spans="1:5" ht="11.25" customHeight="1">
      <c r="A50" s="133" t="s">
        <v>117</v>
      </c>
      <c r="B50" s="16" t="str">
        <f>IF(B29&lt;0,-B29,IF(B29&gt;=0,"-"))</f>
        <v>-</v>
      </c>
      <c r="C50" s="16" t="str">
        <f>IF(C29&lt;0,-C29,IF(C29&gt;=0,"-"))</f>
        <v>-</v>
      </c>
      <c r="D50" s="18" t="str">
        <f>IF(D29&lt;0,-D29,IF(D29&gt;=0,"-"))</f>
        <v>-</v>
      </c>
      <c r="E50" s="110"/>
    </row>
    <row r="51" spans="1:5" ht="11.25" customHeight="1">
      <c r="A51" s="133" t="s">
        <v>118</v>
      </c>
      <c r="B51" s="61"/>
      <c r="C51" s="61"/>
      <c r="D51" s="59"/>
      <c r="E51" s="110"/>
    </row>
    <row r="52" spans="1:5" ht="11.25" customHeight="1">
      <c r="A52" s="133" t="s">
        <v>119</v>
      </c>
      <c r="B52" s="61"/>
      <c r="C52" s="61"/>
      <c r="D52" s="59"/>
      <c r="E52" s="110"/>
    </row>
    <row r="53" spans="1:5" ht="11.25" customHeight="1">
      <c r="A53" s="134" t="s">
        <v>120</v>
      </c>
      <c r="B53" s="64"/>
      <c r="C53" s="64"/>
      <c r="D53" s="62"/>
      <c r="E53" s="110"/>
    </row>
    <row r="54" spans="1:5" ht="11.25" customHeight="1">
      <c r="A54" s="114"/>
      <c r="B54" s="135"/>
      <c r="C54" s="90"/>
      <c r="D54" s="90"/>
    </row>
    <row r="55" spans="1:5" ht="22.5" customHeight="1">
      <c r="A55" s="376" t="s">
        <v>25</v>
      </c>
      <c r="B55" s="376"/>
      <c r="C55" s="376"/>
      <c r="D55" s="376"/>
    </row>
    <row r="56" spans="1:5" ht="21.95" customHeight="1">
      <c r="A56" s="374" t="s">
        <v>291</v>
      </c>
      <c r="B56" s="377" t="s">
        <v>292</v>
      </c>
      <c r="C56" s="270" t="s">
        <v>298</v>
      </c>
      <c r="D56" s="272">
        <f>+D$10</f>
        <v>0</v>
      </c>
    </row>
    <row r="57" spans="1:5" ht="21.95" customHeight="1">
      <c r="A57" s="375"/>
      <c r="B57" s="378"/>
      <c r="C57" s="271" t="s">
        <v>296</v>
      </c>
      <c r="D57" s="271" t="s">
        <v>297</v>
      </c>
    </row>
    <row r="58" spans="1:5" ht="11.25" customHeight="1">
      <c r="A58" s="110" t="s">
        <v>143</v>
      </c>
      <c r="B58" s="15">
        <f>B59+B60</f>
        <v>0</v>
      </c>
      <c r="C58" s="15">
        <f>C59+C60</f>
        <v>0</v>
      </c>
      <c r="D58" s="80">
        <f>D59+D60</f>
        <v>0</v>
      </c>
    </row>
    <row r="59" spans="1:5" ht="11.25" customHeight="1">
      <c r="A59" s="110" t="s">
        <v>40</v>
      </c>
      <c r="B59" s="61"/>
      <c r="C59" s="61"/>
      <c r="D59" s="59"/>
    </row>
    <row r="60" spans="1:5" ht="11.25" customHeight="1">
      <c r="A60" s="110" t="s">
        <v>39</v>
      </c>
      <c r="B60" s="61"/>
      <c r="C60" s="61"/>
      <c r="D60" s="59"/>
    </row>
    <row r="61" spans="1:5" ht="11.25" customHeight="1">
      <c r="A61" s="110" t="s">
        <v>144</v>
      </c>
      <c r="B61" s="112">
        <f>IF(SUM(B62:B64)&gt;=ABS(B65),B71,0)</f>
        <v>0</v>
      </c>
      <c r="C61" s="112">
        <f>IF(SUM(C62:C64)&gt;=ABS(C65),C71,0)</f>
        <v>0</v>
      </c>
      <c r="D61" s="112">
        <f>IF(SUM(D62:D64)&gt;=ABS(D65),D71,0)</f>
        <v>0</v>
      </c>
    </row>
    <row r="62" spans="1:5" ht="11.25" customHeight="1">
      <c r="A62" s="129" t="s">
        <v>146</v>
      </c>
      <c r="B62" s="61"/>
      <c r="C62" s="61"/>
      <c r="D62" s="61"/>
    </row>
    <row r="63" spans="1:5" ht="11.25" customHeight="1">
      <c r="A63" s="110" t="s">
        <v>41</v>
      </c>
      <c r="B63" s="61"/>
      <c r="C63" s="61"/>
      <c r="D63" s="61"/>
    </row>
    <row r="64" spans="1:5" ht="11.25" customHeight="1">
      <c r="A64" s="110" t="s">
        <v>107</v>
      </c>
      <c r="B64" s="61"/>
      <c r="C64" s="61"/>
      <c r="D64" s="61"/>
    </row>
    <row r="65" spans="1:13" ht="11.25" customHeight="1">
      <c r="A65" s="110" t="s">
        <v>37</v>
      </c>
      <c r="B65" s="61"/>
      <c r="C65" s="61"/>
      <c r="D65" s="61"/>
    </row>
    <row r="66" spans="1:13" ht="11.25" customHeight="1">
      <c r="A66" s="110" t="s">
        <v>26</v>
      </c>
      <c r="B66" s="61"/>
      <c r="C66" s="61"/>
      <c r="D66" s="59"/>
    </row>
    <row r="67" spans="1:13" ht="11.25" customHeight="1">
      <c r="A67" s="115" t="s">
        <v>145</v>
      </c>
      <c r="B67" s="136">
        <f>B58-B61</f>
        <v>0</v>
      </c>
      <c r="C67" s="136">
        <f>C58-C61</f>
        <v>0</v>
      </c>
      <c r="D67" s="137">
        <f>D58-D61</f>
        <v>0</v>
      </c>
    </row>
    <row r="68" spans="1:13" ht="11.25" customHeight="1">
      <c r="A68" s="138" t="s">
        <v>147</v>
      </c>
      <c r="B68" s="138"/>
      <c r="C68" s="138"/>
      <c r="D68" s="138"/>
    </row>
    <row r="69" spans="1:13" s="110" customFormat="1" ht="34.5" customHeight="1">
      <c r="A69" s="382" t="s">
        <v>194</v>
      </c>
      <c r="B69" s="382"/>
      <c r="C69" s="382"/>
      <c r="D69" s="382"/>
      <c r="E69" s="269"/>
    </row>
    <row r="70" spans="1:13" ht="11.25" customHeight="1">
      <c r="A70" s="105" t="s">
        <v>6</v>
      </c>
      <c r="B70" s="139"/>
      <c r="C70" s="140"/>
      <c r="D70" s="140"/>
    </row>
    <row r="71" spans="1:13">
      <c r="B71" s="160">
        <f>IF(B65&lt;0,SUM(B62:B65),+B62+B63+B64-B65)</f>
        <v>0</v>
      </c>
      <c r="C71" s="160">
        <f>IF(C65&lt;0,SUM(C62:C65),+C62+C63+C64-C65)</f>
        <v>0</v>
      </c>
      <c r="D71" s="160">
        <f>IF(D65&lt;0,SUM(D62:D65),+D62+D63+D64-D65)</f>
        <v>0</v>
      </c>
    </row>
    <row r="73" spans="1:13" ht="16.5" thickBot="1">
      <c r="A73" s="141" t="s">
        <v>166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3" ht="12" thickBot="1">
      <c r="A74" s="380" t="s">
        <v>167</v>
      </c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381"/>
      <c r="M74" s="110"/>
    </row>
    <row r="75" spans="1:13" ht="12" thickBot="1">
      <c r="A75" s="325" t="s">
        <v>150</v>
      </c>
      <c r="B75" s="325"/>
      <c r="C75" s="326"/>
      <c r="D75" s="327" t="s">
        <v>151</v>
      </c>
      <c r="E75" s="325"/>
      <c r="F75" s="326"/>
      <c r="G75" s="327" t="s">
        <v>152</v>
      </c>
      <c r="H75" s="325"/>
      <c r="I75" s="326"/>
      <c r="J75" s="327" t="s">
        <v>168</v>
      </c>
      <c r="K75" s="325"/>
      <c r="L75" s="326"/>
    </row>
    <row r="76" spans="1:13" ht="12" thickBot="1">
      <c r="A76" s="325" t="s">
        <v>295</v>
      </c>
      <c r="B76" s="325"/>
      <c r="C76" s="326"/>
      <c r="D76" s="327" t="s">
        <v>153</v>
      </c>
      <c r="E76" s="325"/>
      <c r="F76" s="326"/>
      <c r="G76" s="327" t="s">
        <v>154</v>
      </c>
      <c r="H76" s="325"/>
      <c r="I76" s="326"/>
      <c r="J76" s="327" t="s">
        <v>169</v>
      </c>
      <c r="K76" s="325"/>
      <c r="L76" s="326"/>
    </row>
    <row r="77" spans="1:13" ht="18">
      <c r="A77" s="142" t="s">
        <v>170</v>
      </c>
      <c r="B77" s="142" t="s">
        <v>171</v>
      </c>
      <c r="C77" s="142" t="s">
        <v>155</v>
      </c>
      <c r="D77" s="142" t="s">
        <v>156</v>
      </c>
      <c r="E77" s="142" t="s">
        <v>157</v>
      </c>
      <c r="F77" s="142" t="s">
        <v>171</v>
      </c>
      <c r="G77" s="142" t="s">
        <v>158</v>
      </c>
      <c r="H77" s="142" t="s">
        <v>157</v>
      </c>
      <c r="I77" s="142" t="s">
        <v>171</v>
      </c>
      <c r="J77" s="142" t="s">
        <v>158</v>
      </c>
      <c r="K77" s="142" t="s">
        <v>157</v>
      </c>
      <c r="L77" s="142" t="s">
        <v>171</v>
      </c>
    </row>
    <row r="78" spans="1:13" ht="18">
      <c r="A78" s="142"/>
      <c r="B78" s="143"/>
      <c r="C78" s="143"/>
      <c r="D78" s="142" t="s">
        <v>172</v>
      </c>
      <c r="E78" s="143"/>
      <c r="F78" s="143"/>
      <c r="G78" s="142"/>
      <c r="H78" s="143"/>
      <c r="I78" s="143"/>
      <c r="J78" s="142"/>
      <c r="K78" s="143"/>
      <c r="L78" s="143"/>
    </row>
    <row r="79" spans="1:13" ht="12" thickBot="1">
      <c r="A79" s="144" t="s">
        <v>63</v>
      </c>
      <c r="B79" s="144" t="s">
        <v>64</v>
      </c>
      <c r="C79" s="144" t="s">
        <v>159</v>
      </c>
      <c r="D79" s="144" t="s">
        <v>173</v>
      </c>
      <c r="E79" s="144" t="s">
        <v>160</v>
      </c>
      <c r="F79" s="144" t="s">
        <v>161</v>
      </c>
      <c r="G79" s="144" t="s">
        <v>162</v>
      </c>
      <c r="H79" s="144" t="s">
        <v>174</v>
      </c>
      <c r="I79" s="144" t="s">
        <v>163</v>
      </c>
      <c r="J79" s="144" t="s">
        <v>175</v>
      </c>
      <c r="K79" s="144" t="s">
        <v>176</v>
      </c>
      <c r="L79" s="144" t="s">
        <v>177</v>
      </c>
    </row>
    <row r="80" spans="1:13" ht="12" thickBot="1">
      <c r="A80" s="10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102"/>
      <c r="M80" s="110"/>
    </row>
    <row r="81" spans="1:13">
      <c r="A81" s="145"/>
      <c r="B81" s="145"/>
      <c r="C81" s="145"/>
      <c r="D81" s="145"/>
      <c r="E81" s="146"/>
      <c r="F81" s="146"/>
      <c r="G81" s="146"/>
      <c r="H81" s="147"/>
      <c r="I81" s="147"/>
      <c r="J81" s="147"/>
      <c r="K81" s="146"/>
      <c r="L81" s="146"/>
      <c r="M81" s="146"/>
    </row>
    <row r="82" spans="1:13">
      <c r="A82" s="145"/>
      <c r="B82" s="145"/>
      <c r="C82" s="145"/>
      <c r="D82" s="145"/>
      <c r="E82" s="146"/>
      <c r="F82" s="146"/>
      <c r="G82" s="146"/>
      <c r="H82" s="147"/>
      <c r="I82" s="147"/>
      <c r="J82" s="147"/>
      <c r="K82" s="146"/>
      <c r="L82" s="146"/>
      <c r="M82" s="146"/>
    </row>
    <row r="83" spans="1:13" ht="15.75">
      <c r="A83" s="148" t="s">
        <v>231</v>
      </c>
      <c r="B83" s="149"/>
      <c r="C83" s="105"/>
      <c r="D83" s="105"/>
      <c r="H83" s="110"/>
      <c r="I83" s="110"/>
      <c r="J83" s="110"/>
    </row>
    <row r="84" spans="1:13">
      <c r="A84" s="383" t="s">
        <v>232</v>
      </c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4"/>
    </row>
    <row r="85" spans="1:13">
      <c r="A85" s="150"/>
      <c r="B85" s="385" t="s">
        <v>233</v>
      </c>
      <c r="C85" s="385"/>
      <c r="D85" s="385"/>
      <c r="E85" s="385" t="s">
        <v>234</v>
      </c>
      <c r="F85" s="385"/>
      <c r="G85" s="385"/>
      <c r="H85" s="385" t="s">
        <v>235</v>
      </c>
      <c r="I85" s="385"/>
      <c r="J85" s="385"/>
      <c r="K85" s="385" t="s">
        <v>236</v>
      </c>
      <c r="L85" s="385"/>
      <c r="M85" s="385"/>
    </row>
    <row r="86" spans="1:13">
      <c r="A86" s="152" t="s">
        <v>237</v>
      </c>
      <c r="B86" s="385" t="s">
        <v>238</v>
      </c>
      <c r="C86" s="385"/>
      <c r="D86" s="385"/>
      <c r="E86" s="385" t="s">
        <v>22</v>
      </c>
      <c r="F86" s="385"/>
      <c r="G86" s="385"/>
      <c r="H86" s="385" t="s">
        <v>22</v>
      </c>
      <c r="I86" s="385"/>
      <c r="J86" s="385"/>
      <c r="K86" s="385" t="s">
        <v>22</v>
      </c>
      <c r="L86" s="385"/>
      <c r="M86" s="385"/>
    </row>
    <row r="87" spans="1:13">
      <c r="A87" s="149"/>
      <c r="B87" s="151" t="s">
        <v>239</v>
      </c>
      <c r="C87" s="151" t="s">
        <v>240</v>
      </c>
      <c r="D87" s="151" t="s">
        <v>241</v>
      </c>
      <c r="E87" s="151" t="s">
        <v>242</v>
      </c>
      <c r="F87" s="151" t="s">
        <v>243</v>
      </c>
      <c r="G87" s="151" t="s">
        <v>244</v>
      </c>
      <c r="H87" s="151" t="s">
        <v>242</v>
      </c>
      <c r="I87" s="151" t="s">
        <v>243</v>
      </c>
      <c r="J87" s="151" t="s">
        <v>244</v>
      </c>
      <c r="K87" s="151" t="s">
        <v>242</v>
      </c>
      <c r="L87" s="151" t="s">
        <v>243</v>
      </c>
      <c r="M87" s="151" t="s">
        <v>244</v>
      </c>
    </row>
    <row r="88" spans="1:13">
      <c r="A88" s="153" t="s">
        <v>245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</row>
    <row r="89" spans="1:13" ht="12.75">
      <c r="A89" s="153" t="s">
        <v>246</v>
      </c>
      <c r="B89" s="386"/>
      <c r="C89" s="387"/>
      <c r="D89" s="388"/>
      <c r="E89" s="386"/>
      <c r="F89" s="387"/>
      <c r="G89" s="388"/>
      <c r="H89" s="386"/>
      <c r="I89" s="387"/>
      <c r="J89" s="388"/>
      <c r="K89" s="386"/>
      <c r="L89" s="389"/>
      <c r="M89" s="390"/>
    </row>
    <row r="90" spans="1:13">
      <c r="A90" s="105"/>
      <c r="B90" s="105"/>
      <c r="C90" s="105"/>
      <c r="D90" s="105"/>
      <c r="H90" s="110"/>
      <c r="I90" s="110"/>
      <c r="J90" s="110"/>
    </row>
    <row r="91" spans="1:13">
      <c r="A91" s="150"/>
      <c r="B91" s="385" t="s">
        <v>247</v>
      </c>
      <c r="C91" s="385"/>
      <c r="D91" s="385"/>
      <c r="E91" s="385" t="s">
        <v>248</v>
      </c>
      <c r="F91" s="385"/>
      <c r="G91" s="385"/>
      <c r="H91" s="385" t="s">
        <v>249</v>
      </c>
      <c r="I91" s="385"/>
      <c r="J91" s="385"/>
      <c r="K91" s="385" t="s">
        <v>250</v>
      </c>
      <c r="L91" s="385"/>
      <c r="M91" s="385"/>
    </row>
    <row r="92" spans="1:13">
      <c r="A92" s="152" t="s">
        <v>237</v>
      </c>
      <c r="B92" s="385" t="s">
        <v>22</v>
      </c>
      <c r="C92" s="385"/>
      <c r="D92" s="385"/>
      <c r="E92" s="385" t="s">
        <v>22</v>
      </c>
      <c r="F92" s="385"/>
      <c r="G92" s="385"/>
      <c r="H92" s="385" t="s">
        <v>22</v>
      </c>
      <c r="I92" s="385"/>
      <c r="J92" s="385"/>
      <c r="K92" s="385" t="s">
        <v>22</v>
      </c>
      <c r="L92" s="385"/>
      <c r="M92" s="385"/>
    </row>
    <row r="93" spans="1:13">
      <c r="A93" s="149"/>
      <c r="B93" s="151" t="s">
        <v>242</v>
      </c>
      <c r="C93" s="151" t="s">
        <v>243</v>
      </c>
      <c r="D93" s="151" t="s">
        <v>244</v>
      </c>
      <c r="E93" s="151" t="s">
        <v>242</v>
      </c>
      <c r="F93" s="151" t="s">
        <v>243</v>
      </c>
      <c r="G93" s="151" t="s">
        <v>244</v>
      </c>
      <c r="H93" s="151" t="s">
        <v>242</v>
      </c>
      <c r="I93" s="151" t="s">
        <v>243</v>
      </c>
      <c r="J93" s="151" t="s">
        <v>244</v>
      </c>
      <c r="K93" s="151" t="s">
        <v>242</v>
      </c>
      <c r="L93" s="151" t="s">
        <v>243</v>
      </c>
      <c r="M93" s="151" t="s">
        <v>244</v>
      </c>
    </row>
    <row r="94" spans="1:13">
      <c r="A94" s="153" t="s">
        <v>245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</row>
    <row r="95" spans="1:13" ht="12.75">
      <c r="A95" s="153" t="s">
        <v>246</v>
      </c>
      <c r="B95" s="386"/>
      <c r="C95" s="387"/>
      <c r="D95" s="388"/>
      <c r="E95" s="386"/>
      <c r="F95" s="387"/>
      <c r="G95" s="388"/>
      <c r="H95" s="386"/>
      <c r="I95" s="387"/>
      <c r="J95" s="388"/>
      <c r="K95" s="386"/>
      <c r="L95" s="389"/>
      <c r="M95" s="390"/>
    </row>
    <row r="96" spans="1:13">
      <c r="A96" s="105"/>
      <c r="B96" s="105"/>
      <c r="C96" s="105"/>
      <c r="D96" s="105"/>
      <c r="H96" s="110"/>
      <c r="I96" s="110"/>
      <c r="J96" s="110"/>
    </row>
    <row r="97" spans="1:13">
      <c r="A97" s="150"/>
      <c r="B97" s="385" t="s">
        <v>251</v>
      </c>
      <c r="C97" s="385"/>
      <c r="D97" s="385"/>
      <c r="E97" s="385" t="s">
        <v>252</v>
      </c>
      <c r="F97" s="385"/>
      <c r="G97" s="385"/>
      <c r="H97" s="385" t="s">
        <v>253</v>
      </c>
      <c r="I97" s="385"/>
      <c r="J97" s="385"/>
      <c r="K97" s="385" t="s">
        <v>254</v>
      </c>
      <c r="L97" s="385"/>
      <c r="M97" s="385"/>
    </row>
    <row r="98" spans="1:13">
      <c r="A98" s="152" t="s">
        <v>237</v>
      </c>
      <c r="B98" s="385" t="s">
        <v>22</v>
      </c>
      <c r="C98" s="385"/>
      <c r="D98" s="385"/>
      <c r="E98" s="385" t="s">
        <v>22</v>
      </c>
      <c r="F98" s="385"/>
      <c r="G98" s="385"/>
      <c r="H98" s="385" t="s">
        <v>22</v>
      </c>
      <c r="I98" s="385"/>
      <c r="J98" s="385"/>
      <c r="K98" s="385" t="s">
        <v>22</v>
      </c>
      <c r="L98" s="385"/>
      <c r="M98" s="385"/>
    </row>
    <row r="99" spans="1:13">
      <c r="A99" s="149"/>
      <c r="B99" s="151" t="s">
        <v>242</v>
      </c>
      <c r="C99" s="151" t="s">
        <v>243</v>
      </c>
      <c r="D99" s="151" t="s">
        <v>244</v>
      </c>
      <c r="E99" s="151" t="s">
        <v>242</v>
      </c>
      <c r="F99" s="151" t="s">
        <v>243</v>
      </c>
      <c r="G99" s="151" t="s">
        <v>244</v>
      </c>
      <c r="H99" s="151" t="s">
        <v>242</v>
      </c>
      <c r="I99" s="151" t="s">
        <v>243</v>
      </c>
      <c r="J99" s="151" t="s">
        <v>244</v>
      </c>
      <c r="K99" s="151" t="s">
        <v>242</v>
      </c>
      <c r="L99" s="151" t="s">
        <v>243</v>
      </c>
      <c r="M99" s="151" t="s">
        <v>244</v>
      </c>
    </row>
    <row r="100" spans="1:13">
      <c r="A100" s="153" t="s">
        <v>245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</row>
    <row r="101" spans="1:13" ht="12.75">
      <c r="A101" s="153" t="s">
        <v>246</v>
      </c>
      <c r="B101" s="386"/>
      <c r="C101" s="387"/>
      <c r="D101" s="388"/>
      <c r="E101" s="386"/>
      <c r="F101" s="387"/>
      <c r="G101" s="388"/>
      <c r="H101" s="386"/>
      <c r="I101" s="387"/>
      <c r="J101" s="388"/>
      <c r="K101" s="386"/>
      <c r="L101" s="389"/>
      <c r="M101" s="390"/>
    </row>
    <row r="102" spans="1:13">
      <c r="H102" s="154"/>
      <c r="I102" s="154"/>
      <c r="J102" s="154"/>
      <c r="L102" s="110"/>
    </row>
    <row r="103" spans="1:13">
      <c r="A103" s="150"/>
      <c r="B103" s="385" t="s">
        <v>255</v>
      </c>
      <c r="C103" s="385"/>
      <c r="D103" s="385"/>
      <c r="E103" s="385" t="s">
        <v>256</v>
      </c>
      <c r="F103" s="385"/>
      <c r="G103" s="385"/>
      <c r="H103" s="385" t="s">
        <v>257</v>
      </c>
      <c r="I103" s="385"/>
      <c r="J103" s="385"/>
      <c r="K103" s="385" t="s">
        <v>258</v>
      </c>
      <c r="L103" s="385"/>
      <c r="M103" s="385"/>
    </row>
    <row r="104" spans="1:13">
      <c r="A104" s="152" t="s">
        <v>237</v>
      </c>
      <c r="B104" s="385" t="s">
        <v>22</v>
      </c>
      <c r="C104" s="385"/>
      <c r="D104" s="385"/>
      <c r="E104" s="385" t="s">
        <v>22</v>
      </c>
      <c r="F104" s="385"/>
      <c r="G104" s="385"/>
      <c r="H104" s="385" t="s">
        <v>22</v>
      </c>
      <c r="I104" s="385"/>
      <c r="J104" s="385"/>
      <c r="K104" s="385" t="s">
        <v>22</v>
      </c>
      <c r="L104" s="385"/>
      <c r="M104" s="385"/>
    </row>
    <row r="105" spans="1:13">
      <c r="A105" s="149"/>
      <c r="B105" s="151" t="s">
        <v>242</v>
      </c>
      <c r="C105" s="151" t="s">
        <v>243</v>
      </c>
      <c r="D105" s="151" t="s">
        <v>244</v>
      </c>
      <c r="E105" s="151" t="s">
        <v>242</v>
      </c>
      <c r="F105" s="151" t="s">
        <v>243</v>
      </c>
      <c r="G105" s="151" t="s">
        <v>244</v>
      </c>
      <c r="H105" s="151" t="s">
        <v>242</v>
      </c>
      <c r="I105" s="151" t="s">
        <v>243</v>
      </c>
      <c r="J105" s="151" t="s">
        <v>244</v>
      </c>
      <c r="K105" s="151" t="s">
        <v>242</v>
      </c>
      <c r="L105" s="151" t="s">
        <v>243</v>
      </c>
      <c r="M105" s="151" t="s">
        <v>244</v>
      </c>
    </row>
    <row r="106" spans="1:13">
      <c r="A106" s="153" t="s">
        <v>245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</row>
    <row r="107" spans="1:13" ht="12.75">
      <c r="A107" s="153" t="s">
        <v>246</v>
      </c>
      <c r="B107" s="386"/>
      <c r="C107" s="387"/>
      <c r="D107" s="388"/>
      <c r="E107" s="386"/>
      <c r="F107" s="387"/>
      <c r="G107" s="388"/>
      <c r="H107" s="386"/>
      <c r="I107" s="387"/>
      <c r="J107" s="388"/>
      <c r="K107" s="386"/>
      <c r="L107" s="389"/>
      <c r="M107" s="390"/>
    </row>
    <row r="108" spans="1:13" ht="12.75">
      <c r="A108" s="9" t="s">
        <v>792</v>
      </c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6"/>
      <c r="M108" s="156"/>
    </row>
    <row r="109" spans="1:13" ht="12.75">
      <c r="A109" s="157" t="s">
        <v>259</v>
      </c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9"/>
      <c r="M109" s="159"/>
    </row>
    <row r="110" spans="1:13" ht="12.75">
      <c r="A110" s="157" t="s">
        <v>260</v>
      </c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9"/>
      <c r="M110" s="159"/>
    </row>
    <row r="111" spans="1:13" ht="12.75">
      <c r="A111" s="105" t="s">
        <v>6</v>
      </c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9"/>
      <c r="M111" s="159"/>
    </row>
    <row r="112" spans="1:13">
      <c r="A112" s="382" t="s">
        <v>261</v>
      </c>
      <c r="B112" s="382"/>
      <c r="C112" s="382"/>
      <c r="D112" s="382"/>
      <c r="E112" s="382"/>
      <c r="F112" s="382"/>
      <c r="G112" s="382"/>
      <c r="H112" s="382"/>
      <c r="I112" s="382"/>
      <c r="J112" s="382"/>
      <c r="K112" s="382"/>
      <c r="L112" s="382"/>
      <c r="M112" s="382"/>
    </row>
    <row r="157" spans="10:21">
      <c r="J157" s="104" t="s">
        <v>262</v>
      </c>
      <c r="Q157" s="154"/>
      <c r="R157" s="154"/>
      <c r="S157" s="154"/>
      <c r="U157" s="110"/>
    </row>
    <row r="158" spans="10:21">
      <c r="M158" s="154"/>
    </row>
  </sheetData>
  <sheetProtection password="C236" sheet="1" formatColumns="0" selectLockedCells="1"/>
  <mergeCells count="74">
    <mergeCell ref="B30:B31"/>
    <mergeCell ref="B10:B11"/>
    <mergeCell ref="B107:D107"/>
    <mergeCell ref="E107:G107"/>
    <mergeCell ref="H107:J107"/>
    <mergeCell ref="K107:M107"/>
    <mergeCell ref="B98:D98"/>
    <mergeCell ref="E98:G98"/>
    <mergeCell ref="H98:J98"/>
    <mergeCell ref="K98:M98"/>
    <mergeCell ref="A112:M112"/>
    <mergeCell ref="B103:D103"/>
    <mergeCell ref="E103:G103"/>
    <mergeCell ref="H103:J103"/>
    <mergeCell ref="K103:M103"/>
    <mergeCell ref="E104:G104"/>
    <mergeCell ref="H104:J104"/>
    <mergeCell ref="K104:M104"/>
    <mergeCell ref="B104:D104"/>
    <mergeCell ref="B101:D101"/>
    <mergeCell ref="E101:G101"/>
    <mergeCell ref="K101:M101"/>
    <mergeCell ref="E95:G95"/>
    <mergeCell ref="H95:J95"/>
    <mergeCell ref="K95:M95"/>
    <mergeCell ref="B97:D97"/>
    <mergeCell ref="E97:G97"/>
    <mergeCell ref="H97:J97"/>
    <mergeCell ref="K97:M97"/>
    <mergeCell ref="H101:J101"/>
    <mergeCell ref="B91:D91"/>
    <mergeCell ref="E91:G91"/>
    <mergeCell ref="H91:J91"/>
    <mergeCell ref="K91:M91"/>
    <mergeCell ref="B92:D92"/>
    <mergeCell ref="E92:G92"/>
    <mergeCell ref="H92:J92"/>
    <mergeCell ref="K92:M92"/>
    <mergeCell ref="B95:D95"/>
    <mergeCell ref="B86:D86"/>
    <mergeCell ref="E86:G86"/>
    <mergeCell ref="H86:J86"/>
    <mergeCell ref="K86:M86"/>
    <mergeCell ref="B89:D89"/>
    <mergeCell ref="E89:G89"/>
    <mergeCell ref="H89:J89"/>
    <mergeCell ref="K89:M89"/>
    <mergeCell ref="A76:C76"/>
    <mergeCell ref="D76:F76"/>
    <mergeCell ref="G76:I76"/>
    <mergeCell ref="J76:L76"/>
    <mergeCell ref="A84:M84"/>
    <mergeCell ref="B85:D85"/>
    <mergeCell ref="E85:G85"/>
    <mergeCell ref="H85:J85"/>
    <mergeCell ref="K85:M85"/>
    <mergeCell ref="A46:A47"/>
    <mergeCell ref="A74:L74"/>
    <mergeCell ref="A75:C75"/>
    <mergeCell ref="D75:F75"/>
    <mergeCell ref="G75:I75"/>
    <mergeCell ref="J75:L75"/>
    <mergeCell ref="A69:D69"/>
    <mergeCell ref="B46:B47"/>
    <mergeCell ref="A3:D3"/>
    <mergeCell ref="A4:D4"/>
    <mergeCell ref="A5:D5"/>
    <mergeCell ref="A6:D6"/>
    <mergeCell ref="A7:D7"/>
    <mergeCell ref="A56:A57"/>
    <mergeCell ref="A55:D55"/>
    <mergeCell ref="A10:A11"/>
    <mergeCell ref="B56:B57"/>
    <mergeCell ref="A30:A31"/>
  </mergeCells>
  <printOptions horizontalCentered="1" verticalCentered="1"/>
  <pageMargins left="0" right="0" top="0" bottom="0" header="0" footer="0"/>
  <pageSetup paperSize="9" scale="80" orientation="landscape" horizontalDpi="4294967295" verticalDpi="4294967295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172"/>
  <dimension ref="A1:D36"/>
  <sheetViews>
    <sheetView showGridLines="0" topLeftCell="A22" zoomScale="160" zoomScaleNormal="160" workbookViewId="0">
      <selection activeCell="A34" sqref="A34"/>
    </sheetView>
  </sheetViews>
  <sheetFormatPr defaultRowHeight="11.25" customHeight="1"/>
  <cols>
    <col min="1" max="1" width="55.140625" style="104" bestFit="1" customWidth="1"/>
    <col min="2" max="2" width="18.28515625" style="104" bestFit="1" customWidth="1"/>
    <col min="3" max="3" width="18.140625" style="163" customWidth="1"/>
    <col min="4" max="4" width="18" style="163" bestFit="1" customWidth="1"/>
    <col min="5" max="16384" width="9.140625" style="104"/>
  </cols>
  <sheetData>
    <row r="1" spans="1:4" ht="15.75">
      <c r="A1" s="162" t="s">
        <v>72</v>
      </c>
    </row>
    <row r="2" spans="1:4" ht="11.25" customHeight="1">
      <c r="A2" s="164"/>
    </row>
    <row r="3" spans="1:4" ht="11.25" customHeight="1">
      <c r="A3" s="354" t="str">
        <f>+'Informações Iniciais'!A1</f>
        <v>PREFEITURA MUNICIPAL DE RIBAMAR FIQUENE</v>
      </c>
      <c r="B3" s="354"/>
      <c r="C3" s="354"/>
      <c r="D3" s="354"/>
    </row>
    <row r="4" spans="1:4" ht="11.25" customHeight="1">
      <c r="A4" s="372" t="s">
        <v>0</v>
      </c>
      <c r="B4" s="372"/>
      <c r="C4" s="372"/>
      <c r="D4" s="372"/>
    </row>
    <row r="5" spans="1:4" ht="11.25" customHeight="1">
      <c r="A5" s="373" t="s">
        <v>10</v>
      </c>
      <c r="B5" s="373"/>
      <c r="C5" s="373"/>
      <c r="D5" s="373"/>
    </row>
    <row r="6" spans="1:4" ht="11.25" customHeight="1">
      <c r="A6" s="372" t="s">
        <v>4</v>
      </c>
      <c r="B6" s="372"/>
      <c r="C6" s="372"/>
      <c r="D6" s="372"/>
    </row>
    <row r="7" spans="1:4" ht="11.25" customHeight="1">
      <c r="A7" s="354" t="str">
        <f>+'Informações Iniciais'!A5</f>
        <v>2º Semestre de 2016</v>
      </c>
      <c r="B7" s="354"/>
      <c r="C7" s="354"/>
      <c r="D7" s="354"/>
    </row>
    <row r="8" spans="1:4" ht="11.25" customHeight="1">
      <c r="A8" s="105"/>
      <c r="B8" s="105"/>
      <c r="C8" s="105"/>
      <c r="D8" s="105"/>
    </row>
    <row r="9" spans="1:4" ht="11.25" customHeight="1">
      <c r="A9" s="165" t="s">
        <v>186</v>
      </c>
      <c r="D9" s="72">
        <v>1</v>
      </c>
    </row>
    <row r="10" spans="1:4" ht="11.25" customHeight="1">
      <c r="A10" s="393" t="s">
        <v>53</v>
      </c>
      <c r="B10" s="106" t="s">
        <v>32</v>
      </c>
      <c r="C10" s="107" t="s">
        <v>298</v>
      </c>
      <c r="D10" s="173"/>
    </row>
    <row r="11" spans="1:4" ht="11.25" customHeight="1">
      <c r="A11" s="394"/>
      <c r="B11" s="108" t="s">
        <v>33</v>
      </c>
      <c r="C11" s="109" t="s">
        <v>296</v>
      </c>
      <c r="D11" s="109" t="s">
        <v>297</v>
      </c>
    </row>
    <row r="12" spans="1:4" ht="11.25" customHeight="1">
      <c r="A12" s="110" t="s">
        <v>45</v>
      </c>
      <c r="B12" s="15">
        <f>B13+B14</f>
        <v>0</v>
      </c>
      <c r="C12" s="15">
        <f>C13+C14</f>
        <v>0</v>
      </c>
      <c r="D12" s="80">
        <f>D13+D14</f>
        <v>0</v>
      </c>
    </row>
    <row r="13" spans="1:4" ht="11.25" customHeight="1">
      <c r="A13" s="166" t="s">
        <v>46</v>
      </c>
      <c r="B13" s="174"/>
      <c r="C13" s="174"/>
      <c r="D13" s="175"/>
    </row>
    <row r="14" spans="1:4" ht="11.25" customHeight="1">
      <c r="A14" s="166" t="s">
        <v>59</v>
      </c>
      <c r="B14" s="174"/>
      <c r="C14" s="174"/>
      <c r="D14" s="175"/>
    </row>
    <row r="15" spans="1:4" ht="11.25" customHeight="1">
      <c r="A15" s="110" t="s">
        <v>47</v>
      </c>
      <c r="B15" s="16">
        <f>B16+B17</f>
        <v>0</v>
      </c>
      <c r="C15" s="16">
        <f>C16+C17</f>
        <v>0</v>
      </c>
      <c r="D15" s="18">
        <f>D16+D17</f>
        <v>0</v>
      </c>
    </row>
    <row r="16" spans="1:4" ht="11.25" customHeight="1">
      <c r="A16" s="166" t="s">
        <v>46</v>
      </c>
      <c r="B16" s="174"/>
      <c r="C16" s="174"/>
      <c r="D16" s="175"/>
    </row>
    <row r="17" spans="1:4" ht="11.25" customHeight="1">
      <c r="A17" s="166" t="s">
        <v>59</v>
      </c>
      <c r="B17" s="174"/>
      <c r="C17" s="174"/>
      <c r="D17" s="175"/>
    </row>
    <row r="18" spans="1:4" ht="11.25" customHeight="1">
      <c r="A18" s="167" t="s">
        <v>60</v>
      </c>
      <c r="B18" s="168">
        <f>B12+B15</f>
        <v>0</v>
      </c>
      <c r="C18" s="168">
        <f>C12+C15</f>
        <v>0</v>
      </c>
      <c r="D18" s="87">
        <f>D12+D15</f>
        <v>0</v>
      </c>
    </row>
    <row r="19" spans="1:4" ht="11.25" customHeight="1">
      <c r="A19" s="118" t="s">
        <v>50</v>
      </c>
      <c r="B19" s="176">
        <v>15667841.34</v>
      </c>
      <c r="C19" s="176">
        <v>15806174.65</v>
      </c>
      <c r="D19" s="177">
        <v>17650069.280000001</v>
      </c>
    </row>
    <row r="20" spans="1:4" ht="11.25" customHeight="1">
      <c r="A20" s="167" t="s">
        <v>16</v>
      </c>
      <c r="B20" s="169">
        <f>IF(B19="",0,IF(B19=0,0,B18/B19))</f>
        <v>0</v>
      </c>
      <c r="C20" s="169">
        <f>IF(C19="",0,IF(C19=0,0,C18/C19))</f>
        <v>0</v>
      </c>
      <c r="D20" s="170">
        <f>IF(D19="",0,IF(D19=0,0,D18/D19))</f>
        <v>0</v>
      </c>
    </row>
    <row r="21" spans="1:4" ht="11.25" customHeight="1">
      <c r="A21" s="180" t="s">
        <v>778</v>
      </c>
      <c r="B21" s="178">
        <v>3446925.09</v>
      </c>
      <c r="C21" s="178">
        <v>3477352.48</v>
      </c>
      <c r="D21" s="179">
        <v>3883015.24</v>
      </c>
    </row>
    <row r="22" spans="1:4" ht="11.25" customHeight="1">
      <c r="A22" s="180" t="s">
        <v>779</v>
      </c>
      <c r="B22" s="178">
        <v>3102232.58</v>
      </c>
      <c r="C22" s="178">
        <v>3129617.23</v>
      </c>
      <c r="D22" s="179">
        <v>3494713.72</v>
      </c>
    </row>
    <row r="23" spans="1:4" ht="11.25" customHeight="1">
      <c r="A23" s="165"/>
    </row>
    <row r="24" spans="1:4" ht="11.25" customHeight="1">
      <c r="A24" s="393" t="s">
        <v>61</v>
      </c>
      <c r="B24" s="106" t="s">
        <v>32</v>
      </c>
      <c r="C24" s="107" t="s">
        <v>298</v>
      </c>
      <c r="D24" s="128">
        <f>+D10</f>
        <v>0</v>
      </c>
    </row>
    <row r="25" spans="1:4" ht="11.25" customHeight="1">
      <c r="A25" s="394"/>
      <c r="B25" s="108" t="s">
        <v>33</v>
      </c>
      <c r="C25" s="109" t="s">
        <v>296</v>
      </c>
      <c r="D25" s="109" t="s">
        <v>297</v>
      </c>
    </row>
    <row r="26" spans="1:4" ht="11.25" customHeight="1">
      <c r="A26" s="110" t="s">
        <v>69</v>
      </c>
      <c r="B26" s="16">
        <f>B27+B28</f>
        <v>0</v>
      </c>
      <c r="C26" s="16">
        <f>C27+C28</f>
        <v>0</v>
      </c>
      <c r="D26" s="18">
        <f>D27+D28</f>
        <v>0</v>
      </c>
    </row>
    <row r="27" spans="1:4" ht="11.25" customHeight="1">
      <c r="A27" s="166" t="s">
        <v>46</v>
      </c>
      <c r="B27" s="174"/>
      <c r="C27" s="174"/>
      <c r="D27" s="175"/>
    </row>
    <row r="28" spans="1:4" ht="11.25" customHeight="1">
      <c r="A28" s="166" t="s">
        <v>59</v>
      </c>
      <c r="B28" s="174"/>
      <c r="C28" s="174"/>
      <c r="D28" s="175"/>
    </row>
    <row r="29" spans="1:4" ht="11.25" customHeight="1">
      <c r="A29" s="110" t="s">
        <v>70</v>
      </c>
      <c r="B29" s="16">
        <f>B30+B31</f>
        <v>0</v>
      </c>
      <c r="C29" s="16">
        <f>C30+C31</f>
        <v>0</v>
      </c>
      <c r="D29" s="18">
        <f>D30+D31</f>
        <v>0</v>
      </c>
    </row>
    <row r="30" spans="1:4" ht="11.25" customHeight="1">
      <c r="A30" s="166" t="s">
        <v>46</v>
      </c>
      <c r="B30" s="174"/>
      <c r="C30" s="174"/>
      <c r="D30" s="175"/>
    </row>
    <row r="31" spans="1:4" ht="11.25" customHeight="1">
      <c r="A31" s="166" t="s">
        <v>59</v>
      </c>
      <c r="B31" s="174"/>
      <c r="C31" s="174"/>
      <c r="D31" s="175"/>
    </row>
    <row r="32" spans="1:4" ht="11.25" customHeight="1">
      <c r="A32" s="167" t="s">
        <v>62</v>
      </c>
      <c r="B32" s="168">
        <f>B26+B29</f>
        <v>0</v>
      </c>
      <c r="C32" s="168">
        <f>C26+C29</f>
        <v>0</v>
      </c>
      <c r="D32" s="87">
        <f>D26+D29</f>
        <v>0</v>
      </c>
    </row>
    <row r="33" spans="1:4" ht="11.25" customHeight="1">
      <c r="A33" s="171" t="s">
        <v>121</v>
      </c>
      <c r="B33" s="391"/>
      <c r="C33" s="391"/>
      <c r="D33" s="392"/>
    </row>
    <row r="34" spans="1:4" ht="11.25" customHeight="1">
      <c r="A34" s="10" t="s">
        <v>793</v>
      </c>
      <c r="B34" s="138"/>
      <c r="C34" s="138"/>
      <c r="D34" s="138"/>
    </row>
    <row r="35" spans="1:4" s="110" customFormat="1" ht="11.25" customHeight="1">
      <c r="A35" s="157" t="s">
        <v>199</v>
      </c>
      <c r="C35" s="172"/>
      <c r="D35" s="172"/>
    </row>
    <row r="36" spans="1:4" ht="11.25" customHeight="1">
      <c r="A36" s="104" t="s">
        <v>6</v>
      </c>
    </row>
  </sheetData>
  <sheetProtection password="C236" sheet="1" formatColumns="0" selectLockedCells="1"/>
  <mergeCells count="8">
    <mergeCell ref="B33:D33"/>
    <mergeCell ref="A3:D3"/>
    <mergeCell ref="A4:D4"/>
    <mergeCell ref="A5:D5"/>
    <mergeCell ref="A6:D6"/>
    <mergeCell ref="A7:D7"/>
    <mergeCell ref="A24:A25"/>
    <mergeCell ref="A10:A11"/>
  </mergeCells>
  <phoneticPr fontId="0" type="noConversion"/>
  <printOptions horizontalCentered="1" verticalCentered="1"/>
  <pageMargins left="0" right="0" top="0" bottom="0" header="0" footer="0"/>
  <pageSetup paperSize="9" scale="115"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showGridLines="0" topLeftCell="A31" zoomScale="120" zoomScaleNormal="120" workbookViewId="0">
      <selection activeCell="A56" sqref="A56:D56"/>
    </sheetView>
  </sheetViews>
  <sheetFormatPr defaultRowHeight="11.25" customHeight="1"/>
  <cols>
    <col min="1" max="1" width="78.5703125" style="104" customWidth="1"/>
    <col min="2" max="2" width="25" style="104" customWidth="1"/>
    <col min="3" max="4" width="19.140625" style="104" customWidth="1"/>
    <col min="5" max="16384" width="9.140625" style="104"/>
  </cols>
  <sheetData>
    <row r="1" spans="1:5" ht="15.75">
      <c r="A1" s="162" t="s">
        <v>73</v>
      </c>
    </row>
    <row r="2" spans="1:5" ht="6" customHeight="1">
      <c r="A2" s="164"/>
    </row>
    <row r="3" spans="1:5" ht="11.25" customHeight="1">
      <c r="A3" s="354" t="str">
        <f>+'Informações Iniciais'!A1</f>
        <v>PREFEITURA MUNICIPAL DE RIBAMAR FIQUENE</v>
      </c>
      <c r="B3" s="354"/>
      <c r="C3" s="354"/>
      <c r="D3" s="354"/>
    </row>
    <row r="4" spans="1:5" ht="11.25" customHeight="1">
      <c r="A4" s="372" t="s">
        <v>0</v>
      </c>
      <c r="B4" s="372"/>
      <c r="C4" s="372"/>
    </row>
    <row r="5" spans="1:5" ht="11.25" customHeight="1">
      <c r="A5" s="373" t="s">
        <v>12</v>
      </c>
      <c r="B5" s="373"/>
      <c r="C5" s="373"/>
    </row>
    <row r="6" spans="1:5" ht="11.25" customHeight="1">
      <c r="A6" s="372" t="s">
        <v>4</v>
      </c>
      <c r="B6" s="372"/>
      <c r="C6" s="372"/>
    </row>
    <row r="7" spans="1:5" ht="11.25" customHeight="1">
      <c r="A7" s="354" t="str">
        <f>+'Informações Iniciais'!A5</f>
        <v>2º Semestre de 2016</v>
      </c>
      <c r="B7" s="354"/>
      <c r="C7" s="354"/>
      <c r="D7" s="354"/>
    </row>
    <row r="8" spans="1:5" ht="6" customHeight="1">
      <c r="A8" s="181"/>
      <c r="B8" s="181"/>
      <c r="C8" s="181"/>
    </row>
    <row r="9" spans="1:5" ht="11.25" customHeight="1">
      <c r="A9" s="165" t="s">
        <v>188</v>
      </c>
      <c r="B9" s="182"/>
      <c r="D9" s="72">
        <v>1</v>
      </c>
    </row>
    <row r="10" spans="1:5" ht="11.25" customHeight="1">
      <c r="A10" s="396" t="s">
        <v>2</v>
      </c>
      <c r="B10" s="397"/>
      <c r="C10" s="412" t="s">
        <v>134</v>
      </c>
      <c r="D10" s="413"/>
      <c r="E10" s="110"/>
    </row>
    <row r="11" spans="1:5" ht="11.25" customHeight="1">
      <c r="A11" s="398"/>
      <c r="B11" s="399"/>
      <c r="C11" s="377" t="s">
        <v>299</v>
      </c>
      <c r="D11" s="377" t="s">
        <v>300</v>
      </c>
      <c r="E11" s="110"/>
    </row>
    <row r="12" spans="1:5" ht="11.25" customHeight="1">
      <c r="A12" s="398"/>
      <c r="B12" s="399"/>
      <c r="C12" s="395"/>
      <c r="D12" s="395"/>
      <c r="E12" s="110"/>
    </row>
    <row r="13" spans="1:5" ht="11.25" customHeight="1">
      <c r="A13" s="398"/>
      <c r="B13" s="399"/>
      <c r="C13" s="395"/>
      <c r="D13" s="395"/>
      <c r="E13" s="110"/>
    </row>
    <row r="14" spans="1:5" ht="11.25" customHeight="1">
      <c r="A14" s="400"/>
      <c r="B14" s="401"/>
      <c r="C14" s="378"/>
      <c r="D14" s="183" t="s">
        <v>293</v>
      </c>
      <c r="E14" s="110"/>
    </row>
    <row r="15" spans="1:5" ht="11.25" customHeight="1">
      <c r="A15" s="184" t="s">
        <v>74</v>
      </c>
      <c r="B15" s="185"/>
      <c r="C15" s="186">
        <f>C16+C19</f>
        <v>0</v>
      </c>
      <c r="D15" s="187">
        <f>D16+D19</f>
        <v>0</v>
      </c>
      <c r="E15" s="110"/>
    </row>
    <row r="16" spans="1:5" ht="11.25" customHeight="1">
      <c r="A16" s="188" t="s">
        <v>75</v>
      </c>
      <c r="B16" s="189"/>
      <c r="C16" s="190">
        <f>C17+C18</f>
        <v>0</v>
      </c>
      <c r="D16" s="191">
        <f>D17+D18</f>
        <v>0</v>
      </c>
      <c r="E16" s="110"/>
    </row>
    <row r="17" spans="1:5" ht="11.25" customHeight="1">
      <c r="A17" s="188" t="s">
        <v>76</v>
      </c>
      <c r="B17" s="189"/>
      <c r="C17" s="204"/>
      <c r="D17" s="205"/>
      <c r="E17" s="110"/>
    </row>
    <row r="18" spans="1:5" ht="11.25" customHeight="1">
      <c r="A18" s="188" t="s">
        <v>77</v>
      </c>
      <c r="B18" s="189"/>
      <c r="C18" s="204"/>
      <c r="D18" s="205"/>
      <c r="E18" s="110"/>
    </row>
    <row r="19" spans="1:5" ht="11.25" customHeight="1">
      <c r="A19" s="188" t="s">
        <v>78</v>
      </c>
      <c r="B19" s="189"/>
      <c r="C19" s="190">
        <f>C20+C30</f>
        <v>0</v>
      </c>
      <c r="D19" s="191">
        <f>D20+D30</f>
        <v>0</v>
      </c>
      <c r="E19" s="110"/>
    </row>
    <row r="20" spans="1:5" ht="11.25" customHeight="1">
      <c r="A20" s="188" t="s">
        <v>76</v>
      </c>
      <c r="B20" s="189"/>
      <c r="C20" s="190">
        <f>C21+C22+C25+C28+C29</f>
        <v>0</v>
      </c>
      <c r="D20" s="191">
        <f>D21+D22+D25+D28+D29</f>
        <v>0</v>
      </c>
      <c r="E20" s="110"/>
    </row>
    <row r="21" spans="1:5" ht="11.25" customHeight="1">
      <c r="A21" s="188" t="s">
        <v>79</v>
      </c>
      <c r="B21" s="189"/>
      <c r="C21" s="204"/>
      <c r="D21" s="205"/>
      <c r="E21" s="110"/>
    </row>
    <row r="22" spans="1:5" ht="11.25" customHeight="1">
      <c r="A22" s="188" t="s">
        <v>80</v>
      </c>
      <c r="B22" s="189"/>
      <c r="C22" s="190">
        <f>C23+C24</f>
        <v>0</v>
      </c>
      <c r="D22" s="191">
        <f>D23+D24</f>
        <v>0</v>
      </c>
      <c r="E22" s="110"/>
    </row>
    <row r="23" spans="1:5" ht="11.25" customHeight="1">
      <c r="A23" s="188" t="s">
        <v>81</v>
      </c>
      <c r="B23" s="189"/>
      <c r="C23" s="204"/>
      <c r="D23" s="205"/>
      <c r="E23" s="110"/>
    </row>
    <row r="24" spans="1:5" ht="11.25" customHeight="1">
      <c r="A24" s="188" t="s">
        <v>82</v>
      </c>
      <c r="B24" s="189"/>
      <c r="C24" s="204"/>
      <c r="D24" s="205"/>
      <c r="E24" s="110"/>
    </row>
    <row r="25" spans="1:5" ht="11.25" customHeight="1">
      <c r="A25" s="188" t="s">
        <v>83</v>
      </c>
      <c r="B25" s="189"/>
      <c r="C25" s="190">
        <f>C26+C27</f>
        <v>0</v>
      </c>
      <c r="D25" s="191">
        <f>D26+D27</f>
        <v>0</v>
      </c>
      <c r="E25" s="110"/>
    </row>
    <row r="26" spans="1:5" ht="11.25" customHeight="1">
      <c r="A26" s="188" t="s">
        <v>84</v>
      </c>
      <c r="B26" s="189"/>
      <c r="C26" s="204"/>
      <c r="D26" s="206"/>
      <c r="E26" s="110"/>
    </row>
    <row r="27" spans="1:5" ht="11.25" customHeight="1">
      <c r="A27" s="188" t="s">
        <v>85</v>
      </c>
      <c r="B27" s="189"/>
      <c r="C27" s="204"/>
      <c r="D27" s="206"/>
      <c r="E27" s="110"/>
    </row>
    <row r="28" spans="1:5" ht="11.25" customHeight="1">
      <c r="A28" s="188" t="s">
        <v>86</v>
      </c>
      <c r="B28" s="189"/>
      <c r="C28" s="204"/>
      <c r="D28" s="206"/>
      <c r="E28" s="110"/>
    </row>
    <row r="29" spans="1:5" ht="11.25" customHeight="1">
      <c r="A29" s="188" t="s">
        <v>87</v>
      </c>
      <c r="B29" s="189"/>
      <c r="C29" s="204"/>
      <c r="D29" s="206"/>
      <c r="E29" s="110"/>
    </row>
    <row r="30" spans="1:5" ht="11.25" customHeight="1">
      <c r="A30" s="188" t="s">
        <v>77</v>
      </c>
      <c r="B30" s="189"/>
      <c r="C30" s="204"/>
      <c r="D30" s="206"/>
      <c r="E30" s="110"/>
    </row>
    <row r="31" spans="1:5" ht="11.25" customHeight="1">
      <c r="A31" s="406" t="s">
        <v>88</v>
      </c>
      <c r="B31" s="407"/>
      <c r="C31" s="207"/>
      <c r="D31" s="208"/>
      <c r="E31" s="110"/>
    </row>
    <row r="32" spans="1:5" ht="11.25" customHeight="1">
      <c r="A32" s="184" t="s">
        <v>89</v>
      </c>
      <c r="B32" s="185"/>
      <c r="C32" s="187">
        <f>C33+C39+C40+C41</f>
        <v>0</v>
      </c>
      <c r="D32" s="187">
        <f>D33+D39+D40+D41</f>
        <v>0</v>
      </c>
      <c r="E32" s="110"/>
    </row>
    <row r="33" spans="1:5" ht="11.25" customHeight="1">
      <c r="A33" s="188" t="s">
        <v>31</v>
      </c>
      <c r="B33" s="189"/>
      <c r="C33" s="191">
        <f>C34+C35+C38</f>
        <v>0</v>
      </c>
      <c r="D33" s="191">
        <f>D34+D35+D38</f>
        <v>0</v>
      </c>
      <c r="E33" s="110"/>
    </row>
    <row r="34" spans="1:5" ht="11.25" customHeight="1">
      <c r="A34" s="188" t="s">
        <v>90</v>
      </c>
      <c r="B34" s="189"/>
      <c r="C34" s="205"/>
      <c r="D34" s="205"/>
      <c r="E34" s="110"/>
    </row>
    <row r="35" spans="1:5" ht="11.25" customHeight="1">
      <c r="A35" s="188" t="s">
        <v>28</v>
      </c>
      <c r="B35" s="189"/>
      <c r="C35" s="192">
        <f>C36+C37</f>
        <v>0</v>
      </c>
      <c r="D35" s="191">
        <f>D36+D37</f>
        <v>0</v>
      </c>
      <c r="E35" s="110"/>
    </row>
    <row r="36" spans="1:5" ht="11.25" customHeight="1">
      <c r="A36" s="188" t="s">
        <v>91</v>
      </c>
      <c r="B36" s="189"/>
      <c r="C36" s="205"/>
      <c r="D36" s="209"/>
      <c r="E36" s="110"/>
    </row>
    <row r="37" spans="1:5" ht="11.25" customHeight="1">
      <c r="A37" s="188" t="s">
        <v>23</v>
      </c>
      <c r="B37" s="189"/>
      <c r="C37" s="205"/>
      <c r="D37" s="209"/>
      <c r="E37" s="110"/>
    </row>
    <row r="38" spans="1:5" ht="11.25" customHeight="1">
      <c r="A38" s="188" t="s">
        <v>29</v>
      </c>
      <c r="B38" s="189"/>
      <c r="C38" s="205"/>
      <c r="D38" s="209"/>
      <c r="E38" s="110"/>
    </row>
    <row r="39" spans="1:5" ht="11.25" customHeight="1">
      <c r="A39" s="188" t="s">
        <v>92</v>
      </c>
      <c r="B39" s="189"/>
      <c r="C39" s="205"/>
      <c r="D39" s="209"/>
      <c r="E39" s="110"/>
    </row>
    <row r="40" spans="1:5" ht="11.25" customHeight="1">
      <c r="A40" s="188" t="s">
        <v>93</v>
      </c>
      <c r="B40" s="189"/>
      <c r="C40" s="205"/>
      <c r="D40" s="209"/>
      <c r="E40" s="110"/>
    </row>
    <row r="41" spans="1:5" ht="11.25" customHeight="1">
      <c r="A41" s="193" t="s">
        <v>189</v>
      </c>
      <c r="B41" s="194"/>
      <c r="C41" s="210"/>
      <c r="D41" s="211"/>
      <c r="E41" s="110"/>
    </row>
    <row r="42" spans="1:5" ht="5.25" customHeight="1">
      <c r="A42" s="411"/>
      <c r="B42" s="411"/>
      <c r="C42" s="411"/>
      <c r="E42" s="110"/>
    </row>
    <row r="43" spans="1:5" ht="11.25" customHeight="1">
      <c r="A43" s="396" t="s">
        <v>94</v>
      </c>
      <c r="B43" s="397"/>
      <c r="C43" s="415" t="s">
        <v>3</v>
      </c>
      <c r="D43" s="195" t="s">
        <v>95</v>
      </c>
      <c r="E43" s="110"/>
    </row>
    <row r="44" spans="1:5" ht="11.25" customHeight="1">
      <c r="A44" s="400"/>
      <c r="B44" s="401"/>
      <c r="C44" s="416"/>
      <c r="D44" s="196" t="s">
        <v>96</v>
      </c>
      <c r="E44" s="110"/>
    </row>
    <row r="45" spans="1:5" ht="11.25" customHeight="1">
      <c r="A45" s="414" t="s">
        <v>97</v>
      </c>
      <c r="B45" s="414"/>
      <c r="C45" s="212">
        <v>15768001.43</v>
      </c>
      <c r="D45" s="198" t="s">
        <v>148</v>
      </c>
      <c r="E45" s="110"/>
    </row>
    <row r="46" spans="1:5" ht="11.25" customHeight="1">
      <c r="A46" s="414" t="s">
        <v>215</v>
      </c>
      <c r="B46" s="414"/>
      <c r="C46" s="212"/>
      <c r="D46" s="103"/>
      <c r="E46" s="110"/>
    </row>
    <row r="47" spans="1:5" ht="11.25" customHeight="1">
      <c r="A47" s="197" t="s">
        <v>195</v>
      </c>
      <c r="B47" s="197"/>
      <c r="C47" s="212"/>
      <c r="D47" s="103"/>
      <c r="E47" s="110"/>
    </row>
    <row r="48" spans="1:5" ht="11.25" customHeight="1">
      <c r="A48" s="197" t="s">
        <v>196</v>
      </c>
      <c r="B48" s="197"/>
      <c r="C48" s="212"/>
      <c r="D48" s="103"/>
      <c r="E48" s="110"/>
    </row>
    <row r="49" spans="1:5" ht="11.25" customHeight="1">
      <c r="A49" s="414" t="s">
        <v>122</v>
      </c>
      <c r="B49" s="414"/>
      <c r="C49" s="199">
        <f>D15+C46</f>
        <v>0</v>
      </c>
      <c r="D49" s="103"/>
      <c r="E49" s="110"/>
    </row>
    <row r="50" spans="1:5" ht="11.25" customHeight="1">
      <c r="A50" s="414" t="s">
        <v>98</v>
      </c>
      <c r="B50" s="414"/>
      <c r="C50" s="212">
        <v>2522880.23</v>
      </c>
      <c r="D50" s="103">
        <v>0.16</v>
      </c>
      <c r="E50" s="110"/>
    </row>
    <row r="51" spans="1:5" ht="11.25" customHeight="1">
      <c r="A51" s="200" t="s">
        <v>187</v>
      </c>
      <c r="B51" s="197"/>
      <c r="C51" s="212">
        <v>2270592.21</v>
      </c>
      <c r="D51" s="103">
        <v>0.14399999999999999</v>
      </c>
      <c r="E51" s="110"/>
    </row>
    <row r="52" spans="1:5" ht="11.25" customHeight="1">
      <c r="A52" s="414" t="s">
        <v>99</v>
      </c>
      <c r="B52" s="414"/>
      <c r="C52" s="213"/>
      <c r="D52" s="103"/>
      <c r="E52" s="110"/>
    </row>
    <row r="53" spans="1:5" ht="11.25" customHeight="1">
      <c r="A53" s="402" t="s">
        <v>100</v>
      </c>
      <c r="B53" s="402"/>
      <c r="C53" s="213">
        <v>1103760.1000000001</v>
      </c>
      <c r="D53" s="103">
        <v>7.0000000000000007E-2</v>
      </c>
      <c r="E53" s="110"/>
    </row>
    <row r="54" spans="1:5" ht="5.25" customHeight="1">
      <c r="A54" s="201"/>
      <c r="B54" s="202"/>
      <c r="C54" s="202"/>
      <c r="D54" s="118"/>
      <c r="E54" s="110"/>
    </row>
    <row r="55" spans="1:5" ht="11.25" customHeight="1">
      <c r="A55" s="403" t="s">
        <v>123</v>
      </c>
      <c r="B55" s="403"/>
      <c r="C55" s="203">
        <f>C49+D32</f>
        <v>0</v>
      </c>
      <c r="D55" s="103"/>
      <c r="E55" s="110"/>
    </row>
    <row r="56" spans="1:5" ht="11.25" customHeight="1">
      <c r="A56" s="405" t="s">
        <v>794</v>
      </c>
      <c r="B56" s="405"/>
      <c r="C56" s="405"/>
      <c r="D56" s="405"/>
    </row>
    <row r="57" spans="1:5">
      <c r="A57" s="404" t="s">
        <v>191</v>
      </c>
      <c r="B57" s="404"/>
      <c r="C57" s="404"/>
      <c r="D57" s="404"/>
    </row>
    <row r="58" spans="1:5" ht="11.25" customHeight="1">
      <c r="A58" s="408" t="s">
        <v>190</v>
      </c>
      <c r="B58" s="409"/>
      <c r="C58" s="409"/>
    </row>
    <row r="59" spans="1:5" ht="11.25" customHeight="1">
      <c r="A59" s="410" t="s">
        <v>101</v>
      </c>
      <c r="B59" s="410"/>
      <c r="C59" s="410"/>
      <c r="D59" s="110"/>
    </row>
    <row r="60" spans="1:5" ht="11.25" customHeight="1">
      <c r="A60" s="110"/>
      <c r="B60" s="110"/>
      <c r="C60" s="110"/>
      <c r="D60" s="110"/>
    </row>
  </sheetData>
  <sheetProtection password="C236" sheet="1" formatColumns="0" selectLockedCells="1"/>
  <mergeCells count="24">
    <mergeCell ref="A58:C58"/>
    <mergeCell ref="A59:C59"/>
    <mergeCell ref="A42:C42"/>
    <mergeCell ref="C10:D10"/>
    <mergeCell ref="A45:B45"/>
    <mergeCell ref="C43:C44"/>
    <mergeCell ref="A50:B50"/>
    <mergeCell ref="A52:B52"/>
    <mergeCell ref="A46:B46"/>
    <mergeCell ref="A49:B49"/>
    <mergeCell ref="A53:B53"/>
    <mergeCell ref="A55:B55"/>
    <mergeCell ref="A57:D57"/>
    <mergeCell ref="A56:D56"/>
    <mergeCell ref="A31:B31"/>
    <mergeCell ref="A43:B44"/>
    <mergeCell ref="D11:D13"/>
    <mergeCell ref="A7:D7"/>
    <mergeCell ref="A3:D3"/>
    <mergeCell ref="A4:C4"/>
    <mergeCell ref="A6:C6"/>
    <mergeCell ref="A5:C5"/>
    <mergeCell ref="A10:B14"/>
    <mergeCell ref="C11:C14"/>
  </mergeCells>
  <phoneticPr fontId="0" type="noConversion"/>
  <printOptions horizontalCentered="1" verticalCentered="1"/>
  <pageMargins left="0" right="0" top="0" bottom="0" header="0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showGridLines="0" topLeftCell="A22" zoomScale="110" zoomScaleNormal="110" workbookViewId="0">
      <selection activeCell="A32" sqref="A32:I32"/>
    </sheetView>
  </sheetViews>
  <sheetFormatPr defaultRowHeight="11.25" customHeight="1"/>
  <cols>
    <col min="1" max="1" width="52.140625" style="104" customWidth="1"/>
    <col min="2" max="2" width="16.5703125" style="104" customWidth="1"/>
    <col min="3" max="6" width="12.7109375" style="104" customWidth="1"/>
    <col min="7" max="7" width="19.7109375" style="104" customWidth="1"/>
    <col min="8" max="8" width="14.7109375" style="104" customWidth="1"/>
    <col min="9" max="9" width="16.5703125" style="104" customWidth="1"/>
    <col min="10" max="16384" width="9.140625" style="104"/>
  </cols>
  <sheetData>
    <row r="1" spans="1:9" ht="15.75">
      <c r="A1" s="427" t="s">
        <v>214</v>
      </c>
      <c r="B1" s="427"/>
      <c r="C1" s="427"/>
      <c r="D1" s="427"/>
      <c r="E1" s="427"/>
      <c r="F1" s="427"/>
      <c r="G1" s="427"/>
    </row>
    <row r="2" spans="1:9" ht="11.25" customHeight="1">
      <c r="A2" s="428"/>
      <c r="B2" s="428"/>
      <c r="C2" s="428"/>
      <c r="D2" s="428"/>
      <c r="E2" s="428"/>
      <c r="F2" s="428"/>
      <c r="G2" s="428"/>
    </row>
    <row r="3" spans="1:9" ht="11.25" customHeight="1">
      <c r="A3" s="419" t="str">
        <f>+'Informações Iniciais'!A1</f>
        <v>PREFEITURA MUNICIPAL DE RIBAMAR FIQUENE</v>
      </c>
      <c r="B3" s="419"/>
      <c r="C3" s="419"/>
      <c r="D3" s="419"/>
      <c r="E3" s="419"/>
      <c r="F3" s="419"/>
      <c r="G3" s="419"/>
      <c r="H3" s="419"/>
      <c r="I3" s="419"/>
    </row>
    <row r="4" spans="1:9" ht="11.25" customHeight="1">
      <c r="A4" s="419" t="str">
        <f>+'Informações Iniciais'!A2</f>
        <v>PODER EXECUTIVO MUNICIPAL - RIBAMAR FIQUENE</v>
      </c>
      <c r="B4" s="419"/>
      <c r="C4" s="419"/>
      <c r="D4" s="419"/>
      <c r="E4" s="419"/>
      <c r="F4" s="419"/>
      <c r="G4" s="419"/>
      <c r="H4" s="419"/>
      <c r="I4" s="419"/>
    </row>
    <row r="5" spans="1:9" ht="11.25" customHeight="1">
      <c r="A5" s="165" t="s">
        <v>0</v>
      </c>
      <c r="B5" s="165"/>
      <c r="C5" s="165"/>
      <c r="D5" s="165"/>
      <c r="E5" s="165"/>
      <c r="F5" s="165"/>
      <c r="G5" s="165"/>
    </row>
    <row r="6" spans="1:9" ht="11.25" customHeight="1">
      <c r="A6" s="429" t="s">
        <v>203</v>
      </c>
      <c r="B6" s="429"/>
      <c r="C6" s="429"/>
      <c r="D6" s="429"/>
      <c r="E6" s="429"/>
      <c r="F6" s="429"/>
      <c r="G6" s="429"/>
    </row>
    <row r="7" spans="1:9" ht="11.25" customHeight="1">
      <c r="A7" s="421" t="s">
        <v>4</v>
      </c>
      <c r="B7" s="421"/>
      <c r="C7" s="421"/>
      <c r="D7" s="421"/>
      <c r="E7" s="421"/>
      <c r="F7" s="421"/>
      <c r="G7" s="421"/>
    </row>
    <row r="8" spans="1:9" ht="11.25" customHeight="1">
      <c r="A8" s="419" t="str">
        <f>+'Informações Iniciais'!A5</f>
        <v>2º Semestre de 2016</v>
      </c>
      <c r="B8" s="419"/>
      <c r="C8" s="419"/>
      <c r="D8" s="419"/>
      <c r="E8" s="419"/>
      <c r="F8" s="419"/>
      <c r="G8" s="419"/>
      <c r="H8" s="419"/>
      <c r="I8" s="419"/>
    </row>
    <row r="9" spans="1:9" ht="11.25" customHeight="1">
      <c r="A9" s="430"/>
      <c r="B9" s="430"/>
      <c r="C9" s="430"/>
      <c r="D9" s="430"/>
      <c r="E9" s="430"/>
      <c r="F9" s="430"/>
      <c r="G9" s="430"/>
    </row>
    <row r="10" spans="1:9" ht="11.25" customHeight="1">
      <c r="A10" s="431" t="s">
        <v>192</v>
      </c>
      <c r="B10" s="431"/>
      <c r="C10" s="432"/>
      <c r="D10" s="214"/>
      <c r="E10" s="214"/>
      <c r="F10" s="214"/>
      <c r="I10" s="215">
        <v>1</v>
      </c>
    </row>
    <row r="11" spans="1:9" ht="15" customHeight="1">
      <c r="A11" s="433" t="s">
        <v>230</v>
      </c>
      <c r="B11" s="377" t="s">
        <v>149</v>
      </c>
      <c r="C11" s="424" t="s">
        <v>7</v>
      </c>
      <c r="D11" s="425"/>
      <c r="E11" s="425"/>
      <c r="F11" s="426"/>
      <c r="G11" s="422" t="s">
        <v>127</v>
      </c>
      <c r="H11" s="377" t="s">
        <v>207</v>
      </c>
      <c r="I11" s="420" t="s">
        <v>128</v>
      </c>
    </row>
    <row r="12" spans="1:9" ht="24.95" customHeight="1">
      <c r="A12" s="433"/>
      <c r="B12" s="395"/>
      <c r="C12" s="420" t="s">
        <v>204</v>
      </c>
      <c r="D12" s="420"/>
      <c r="E12" s="377" t="s">
        <v>206</v>
      </c>
      <c r="F12" s="377" t="s">
        <v>205</v>
      </c>
      <c r="G12" s="423"/>
      <c r="H12" s="395"/>
      <c r="I12" s="420"/>
    </row>
    <row r="13" spans="1:9" ht="26.25" customHeight="1">
      <c r="A13" s="433"/>
      <c r="B13" s="395"/>
      <c r="C13" s="216" t="s">
        <v>129</v>
      </c>
      <c r="D13" s="216" t="s">
        <v>13</v>
      </c>
      <c r="E13" s="395"/>
      <c r="F13" s="395"/>
      <c r="G13" s="423"/>
      <c r="H13" s="395"/>
      <c r="I13" s="420"/>
    </row>
    <row r="14" spans="1:9" ht="15.75" customHeight="1">
      <c r="A14" s="433"/>
      <c r="B14" s="217" t="s">
        <v>63</v>
      </c>
      <c r="C14" s="218" t="s">
        <v>64</v>
      </c>
      <c r="D14" s="218" t="s">
        <v>210</v>
      </c>
      <c r="E14" s="218" t="s">
        <v>208</v>
      </c>
      <c r="F14" s="219" t="s">
        <v>209</v>
      </c>
      <c r="G14" s="220" t="s">
        <v>211</v>
      </c>
      <c r="H14" s="378"/>
      <c r="I14" s="420"/>
    </row>
    <row r="15" spans="1:9" ht="11.25" customHeight="1">
      <c r="A15" s="221" t="s">
        <v>124</v>
      </c>
      <c r="B15" s="222">
        <f>SUM(B16:B21)</f>
        <v>1416449.8900000001</v>
      </c>
      <c r="C15" s="222">
        <f t="shared" ref="C15:I15" si="0">SUM(C16:C21)</f>
        <v>510480.9</v>
      </c>
      <c r="D15" s="222">
        <f t="shared" si="0"/>
        <v>0</v>
      </c>
      <c r="E15" s="222">
        <f t="shared" si="0"/>
        <v>134207.75</v>
      </c>
      <c r="F15" s="222">
        <f t="shared" si="0"/>
        <v>600322.91</v>
      </c>
      <c r="G15" s="222">
        <f t="shared" si="0"/>
        <v>171438.63</v>
      </c>
      <c r="H15" s="222">
        <f t="shared" si="0"/>
        <v>0</v>
      </c>
      <c r="I15" s="222">
        <f t="shared" si="0"/>
        <v>0</v>
      </c>
    </row>
    <row r="16" spans="1:9" ht="11.25" customHeight="1">
      <c r="A16" s="233" t="s">
        <v>781</v>
      </c>
      <c r="B16" s="234">
        <v>803642.29</v>
      </c>
      <c r="C16" s="235">
        <v>491077.87</v>
      </c>
      <c r="D16" s="235"/>
      <c r="E16" s="235">
        <v>119487.75</v>
      </c>
      <c r="F16" s="235">
        <v>193288.65</v>
      </c>
      <c r="G16" s="236">
        <v>-211.68</v>
      </c>
      <c r="H16" s="237"/>
      <c r="I16" s="237"/>
    </row>
    <row r="17" spans="1:9" ht="11.25" customHeight="1">
      <c r="A17" s="238" t="s">
        <v>782</v>
      </c>
      <c r="B17" s="234">
        <v>394546.08</v>
      </c>
      <c r="C17" s="235"/>
      <c r="D17" s="235"/>
      <c r="E17" s="235"/>
      <c r="F17" s="235">
        <v>190662.98</v>
      </c>
      <c r="G17" s="236">
        <v>203883.1</v>
      </c>
      <c r="H17" s="237"/>
      <c r="I17" s="237"/>
    </row>
    <row r="18" spans="1:9">
      <c r="A18" s="238" t="s">
        <v>783</v>
      </c>
      <c r="B18" s="234">
        <v>164726.79</v>
      </c>
      <c r="C18" s="235">
        <v>19403.03</v>
      </c>
      <c r="D18" s="235"/>
      <c r="E18" s="235"/>
      <c r="F18" s="235">
        <v>151769.91</v>
      </c>
      <c r="G18" s="236">
        <v>-6446.15</v>
      </c>
      <c r="H18" s="237"/>
      <c r="I18" s="237"/>
    </row>
    <row r="19" spans="1:9" ht="11.25" customHeight="1">
      <c r="A19" s="238" t="s">
        <v>784</v>
      </c>
      <c r="B19" s="234">
        <v>53534.73</v>
      </c>
      <c r="C19" s="235">
        <v>0</v>
      </c>
      <c r="D19" s="235">
        <v>0</v>
      </c>
      <c r="E19" s="235">
        <v>14720</v>
      </c>
      <c r="F19" s="235">
        <v>64601.37</v>
      </c>
      <c r="G19" s="236">
        <v>-25786.639999999999</v>
      </c>
      <c r="H19" s="237"/>
      <c r="I19" s="237"/>
    </row>
    <row r="20" spans="1:9" ht="11.25" customHeight="1">
      <c r="A20" s="238" t="s">
        <v>212</v>
      </c>
      <c r="B20" s="234"/>
      <c r="C20" s="235"/>
      <c r="D20" s="235"/>
      <c r="E20" s="235"/>
      <c r="F20" s="235"/>
      <c r="G20" s="236"/>
      <c r="H20" s="237"/>
      <c r="I20" s="237"/>
    </row>
    <row r="21" spans="1:9" ht="11.25" customHeight="1">
      <c r="A21" s="239" t="s">
        <v>212</v>
      </c>
      <c r="B21" s="234"/>
      <c r="C21" s="235"/>
      <c r="D21" s="235"/>
      <c r="E21" s="235"/>
      <c r="F21" s="235"/>
      <c r="G21" s="236"/>
      <c r="H21" s="237"/>
      <c r="I21" s="237"/>
    </row>
    <row r="22" spans="1:9" s="164" customFormat="1" ht="11.25" customHeight="1">
      <c r="A22" s="223" t="s">
        <v>125</v>
      </c>
      <c r="B22" s="222">
        <f>SUM(B23:B28)</f>
        <v>0</v>
      </c>
      <c r="C22" s="222">
        <f t="shared" ref="C22:I22" si="1">SUM(C23:C28)</f>
        <v>0</v>
      </c>
      <c r="D22" s="222">
        <f t="shared" si="1"/>
        <v>0</v>
      </c>
      <c r="E22" s="222">
        <f t="shared" si="1"/>
        <v>0</v>
      </c>
      <c r="F22" s="222">
        <f t="shared" si="1"/>
        <v>0</v>
      </c>
      <c r="G22" s="222">
        <f t="shared" si="1"/>
        <v>0</v>
      </c>
      <c r="H22" s="222">
        <f t="shared" si="1"/>
        <v>0</v>
      </c>
      <c r="I22" s="222">
        <f t="shared" si="1"/>
        <v>0</v>
      </c>
    </row>
    <row r="23" spans="1:9" s="164" customFormat="1" ht="11.25" customHeight="1">
      <c r="A23" s="233" t="s">
        <v>213</v>
      </c>
      <c r="B23" s="240"/>
      <c r="C23" s="240"/>
      <c r="D23" s="241"/>
      <c r="E23" s="241"/>
      <c r="F23" s="241"/>
      <c r="G23" s="242"/>
      <c r="H23" s="237"/>
      <c r="I23" s="237"/>
    </row>
    <row r="24" spans="1:9" s="164" customFormat="1" ht="11.25" customHeight="1">
      <c r="A24" s="238" t="s">
        <v>213</v>
      </c>
      <c r="B24" s="240"/>
      <c r="C24" s="240"/>
      <c r="D24" s="241"/>
      <c r="E24" s="241"/>
      <c r="F24" s="241"/>
      <c r="G24" s="242"/>
      <c r="H24" s="237"/>
      <c r="I24" s="237"/>
    </row>
    <row r="25" spans="1:9" s="164" customFormat="1" ht="11.25" customHeight="1">
      <c r="A25" s="238" t="s">
        <v>213</v>
      </c>
      <c r="B25" s="240"/>
      <c r="C25" s="240"/>
      <c r="D25" s="241"/>
      <c r="E25" s="241"/>
      <c r="F25" s="241"/>
      <c r="G25" s="242"/>
      <c r="H25" s="237"/>
      <c r="I25" s="237"/>
    </row>
    <row r="26" spans="1:9" s="164" customFormat="1" ht="11.25" customHeight="1">
      <c r="A26" s="238" t="s">
        <v>212</v>
      </c>
      <c r="B26" s="240"/>
      <c r="C26" s="240"/>
      <c r="D26" s="241"/>
      <c r="E26" s="241"/>
      <c r="F26" s="241"/>
      <c r="G26" s="242"/>
      <c r="H26" s="237"/>
      <c r="I26" s="237"/>
    </row>
    <row r="27" spans="1:9" s="164" customFormat="1" ht="11.25" customHeight="1">
      <c r="A27" s="238" t="s">
        <v>212</v>
      </c>
      <c r="B27" s="240"/>
      <c r="C27" s="240"/>
      <c r="D27" s="241"/>
      <c r="E27" s="241"/>
      <c r="F27" s="241"/>
      <c r="G27" s="242"/>
      <c r="H27" s="237"/>
      <c r="I27" s="237"/>
    </row>
    <row r="28" spans="1:9" s="164" customFormat="1" ht="11.25" customHeight="1">
      <c r="A28" s="239" t="s">
        <v>212</v>
      </c>
      <c r="B28" s="240"/>
      <c r="C28" s="240"/>
      <c r="D28" s="241"/>
      <c r="E28" s="241"/>
      <c r="F28" s="241"/>
      <c r="G28" s="242"/>
      <c r="H28" s="237"/>
      <c r="I28" s="237"/>
    </row>
    <row r="29" spans="1:9" s="164" customFormat="1" ht="11.25" customHeight="1">
      <c r="A29" s="224" t="s">
        <v>126</v>
      </c>
      <c r="B29" s="225">
        <f t="shared" ref="B29:I29" si="2">+B15+B22</f>
        <v>1416449.8900000001</v>
      </c>
      <c r="C29" s="225">
        <f t="shared" si="2"/>
        <v>510480.9</v>
      </c>
      <c r="D29" s="225">
        <f t="shared" si="2"/>
        <v>0</v>
      </c>
      <c r="E29" s="225">
        <f t="shared" si="2"/>
        <v>134207.75</v>
      </c>
      <c r="F29" s="225">
        <f t="shared" si="2"/>
        <v>600322.91</v>
      </c>
      <c r="G29" s="225">
        <f t="shared" si="2"/>
        <v>171438.63</v>
      </c>
      <c r="H29" s="225">
        <f t="shared" si="2"/>
        <v>0</v>
      </c>
      <c r="I29" s="225">
        <f t="shared" si="2"/>
        <v>0</v>
      </c>
    </row>
    <row r="30" spans="1:9" ht="11.25" customHeight="1">
      <c r="A30" s="214"/>
      <c r="B30" s="226"/>
      <c r="C30" s="226"/>
      <c r="D30" s="226"/>
      <c r="E30" s="226"/>
      <c r="F30" s="226"/>
      <c r="G30" s="227"/>
      <c r="H30" s="228"/>
      <c r="I30" s="228"/>
    </row>
    <row r="31" spans="1:9" s="164" customFormat="1" ht="12" customHeight="1">
      <c r="A31" s="232" t="s">
        <v>303</v>
      </c>
      <c r="B31" s="243"/>
      <c r="C31" s="243"/>
      <c r="D31" s="244"/>
      <c r="E31" s="244"/>
      <c r="F31" s="244"/>
      <c r="G31" s="245"/>
      <c r="H31" s="246"/>
      <c r="I31" s="246"/>
    </row>
    <row r="32" spans="1:9" ht="11.25" customHeight="1">
      <c r="A32" s="418" t="s">
        <v>795</v>
      </c>
      <c r="B32" s="418"/>
      <c r="C32" s="418"/>
      <c r="D32" s="418"/>
      <c r="E32" s="418"/>
      <c r="F32" s="418"/>
      <c r="G32" s="418"/>
      <c r="H32" s="418"/>
      <c r="I32" s="418"/>
    </row>
    <row r="33" spans="1:9" ht="11.25" customHeight="1">
      <c r="A33" s="417" t="s">
        <v>198</v>
      </c>
      <c r="B33" s="417"/>
      <c r="C33" s="417"/>
      <c r="D33" s="417"/>
      <c r="E33" s="417"/>
      <c r="F33" s="417"/>
      <c r="G33" s="417"/>
      <c r="H33" s="417"/>
      <c r="I33" s="417"/>
    </row>
    <row r="34" spans="1:9" ht="14.25" customHeight="1">
      <c r="A34" s="229" t="s">
        <v>200</v>
      </c>
      <c r="B34" s="230"/>
      <c r="C34" s="79"/>
      <c r="D34" s="79"/>
      <c r="E34" s="79"/>
      <c r="F34" s="79"/>
      <c r="G34" s="79"/>
    </row>
    <row r="35" spans="1:9" ht="11.25" customHeight="1">
      <c r="B35" s="230"/>
      <c r="C35" s="79"/>
      <c r="D35" s="79"/>
      <c r="E35" s="79"/>
      <c r="F35" s="79"/>
      <c r="G35" s="79"/>
    </row>
    <row r="36" spans="1:9" ht="11.25" customHeight="1">
      <c r="A36" s="231"/>
      <c r="B36" s="172"/>
      <c r="C36" s="231"/>
      <c r="D36" s="231"/>
      <c r="E36" s="231"/>
      <c r="F36" s="231"/>
      <c r="G36" s="79"/>
    </row>
    <row r="37" spans="1:9" ht="11.25" customHeight="1">
      <c r="A37" s="157"/>
      <c r="B37" s="230"/>
      <c r="C37" s="157"/>
      <c r="D37" s="157"/>
      <c r="E37" s="157"/>
      <c r="F37" s="157"/>
      <c r="G37" s="79"/>
    </row>
    <row r="38" spans="1:9" ht="11.25" customHeight="1">
      <c r="A38" s="157"/>
      <c r="B38" s="79"/>
      <c r="C38" s="79"/>
      <c r="D38" s="79"/>
      <c r="E38" s="79"/>
      <c r="F38" s="79"/>
      <c r="G38" s="79"/>
    </row>
    <row r="39" spans="1:9" ht="11.25" customHeight="1">
      <c r="A39" s="157"/>
      <c r="B39" s="79"/>
      <c r="C39" s="79"/>
      <c r="D39" s="79"/>
      <c r="E39" s="79"/>
      <c r="F39" s="79"/>
      <c r="G39" s="79"/>
    </row>
    <row r="40" spans="1:9" s="110" customFormat="1" ht="11.25" customHeight="1">
      <c r="A40" s="157"/>
      <c r="B40" s="79"/>
      <c r="C40" s="79"/>
      <c r="D40" s="79"/>
      <c r="E40" s="79"/>
      <c r="F40" s="79"/>
      <c r="G40" s="79"/>
    </row>
    <row r="41" spans="1:9" ht="11.25" customHeight="1">
      <c r="A41" s="105"/>
      <c r="B41" s="69"/>
      <c r="C41" s="69"/>
      <c r="D41" s="69"/>
      <c r="E41" s="69"/>
      <c r="F41" s="69"/>
      <c r="G41" s="69"/>
    </row>
  </sheetData>
  <sheetProtection password="C236" sheet="1" objects="1" scenarios="1" formatColumns="0" formatRows="0" insertRows="0"/>
  <mergeCells count="20">
    <mergeCell ref="C11:F11"/>
    <mergeCell ref="A1:G1"/>
    <mergeCell ref="A2:G2"/>
    <mergeCell ref="A6:G6"/>
    <mergeCell ref="A8:I8"/>
    <mergeCell ref="I11:I14"/>
    <mergeCell ref="H11:H14"/>
    <mergeCell ref="A9:G9"/>
    <mergeCell ref="A10:C10"/>
    <mergeCell ref="A11:A14"/>
    <mergeCell ref="A33:I33"/>
    <mergeCell ref="A32:I32"/>
    <mergeCell ref="A4:I4"/>
    <mergeCell ref="A3:I3"/>
    <mergeCell ref="C12:D12"/>
    <mergeCell ref="E12:E13"/>
    <mergeCell ref="F12:F13"/>
    <mergeCell ref="A7:G7"/>
    <mergeCell ref="B11:B13"/>
    <mergeCell ref="G11:G13"/>
  </mergeCells>
  <printOptions horizontalCentered="1" verticalCentered="1"/>
  <pageMargins left="0" right="0" top="0" bottom="0" header="0" footer="0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7"/>
  <sheetViews>
    <sheetView showGridLines="0" zoomScale="135" zoomScaleNormal="135" workbookViewId="0">
      <selection activeCell="A36" sqref="A36:C36"/>
    </sheetView>
  </sheetViews>
  <sheetFormatPr defaultRowHeight="11.25" customHeight="1"/>
  <cols>
    <col min="1" max="1" width="63.140625" style="69" bestFit="1" customWidth="1"/>
    <col min="2" max="2" width="32.5703125" style="69" customWidth="1"/>
    <col min="3" max="3" width="40.5703125" style="69" bestFit="1" customWidth="1"/>
    <col min="4" max="16384" width="9.140625" style="69"/>
  </cols>
  <sheetData>
    <row r="1" spans="1:3" ht="15.75">
      <c r="A1" s="162" t="s">
        <v>102</v>
      </c>
    </row>
    <row r="2" spans="1:3" ht="11.25" customHeight="1">
      <c r="A2" s="164"/>
    </row>
    <row r="3" spans="1:3" ht="11.25" customHeight="1">
      <c r="A3" s="354" t="str">
        <f>+'Informações Iniciais'!A1</f>
        <v>PREFEITURA MUNICIPAL DE RIBAMAR FIQUENE</v>
      </c>
      <c r="B3" s="354"/>
      <c r="C3" s="354"/>
    </row>
    <row r="4" spans="1:3" ht="11.25" customHeight="1">
      <c r="A4" s="354" t="str">
        <f>+'Informações Iniciais'!A2</f>
        <v>PODER EXECUTIVO MUNICIPAL - RIBAMAR FIQUENE</v>
      </c>
      <c r="B4" s="354"/>
      <c r="C4" s="354"/>
    </row>
    <row r="5" spans="1:3" ht="11.25" customHeight="1">
      <c r="A5" s="354" t="s">
        <v>0</v>
      </c>
      <c r="B5" s="354"/>
      <c r="C5" s="354"/>
    </row>
    <row r="6" spans="1:3" s="71" customFormat="1" ht="11.25" customHeight="1">
      <c r="A6" s="355" t="s">
        <v>103</v>
      </c>
      <c r="B6" s="355"/>
      <c r="C6" s="355"/>
    </row>
    <row r="7" spans="1:3" s="71" customFormat="1" ht="11.25" customHeight="1">
      <c r="A7" s="354" t="s">
        <v>4</v>
      </c>
      <c r="B7" s="354"/>
      <c r="C7" s="354"/>
    </row>
    <row r="8" spans="1:3" s="71" customFormat="1" ht="11.25" customHeight="1">
      <c r="A8" s="354" t="str">
        <f>+'Informações Iniciais'!A5</f>
        <v>2º Semestre de 2016</v>
      </c>
      <c r="B8" s="354"/>
      <c r="C8" s="354"/>
    </row>
    <row r="9" spans="1:3" ht="11.25" customHeight="1">
      <c r="A9" s="2"/>
      <c r="B9" s="2"/>
      <c r="C9" s="2"/>
    </row>
    <row r="10" spans="1:3" ht="11.25" customHeight="1">
      <c r="A10" s="69" t="s">
        <v>193</v>
      </c>
      <c r="C10" s="72">
        <v>1</v>
      </c>
    </row>
    <row r="11" spans="1:3" ht="11.25" customHeight="1">
      <c r="A11" s="247" t="s">
        <v>216</v>
      </c>
      <c r="B11" s="439" t="s">
        <v>217</v>
      </c>
      <c r="C11" s="440"/>
    </row>
    <row r="12" spans="1:3" ht="11.25" customHeight="1">
      <c r="A12" s="90" t="s">
        <v>218</v>
      </c>
      <c r="B12" s="434">
        <f>+'Anexo 1 - 12M Pessoal'!F30</f>
        <v>17650069.280000001</v>
      </c>
      <c r="C12" s="435"/>
    </row>
    <row r="13" spans="1:3" ht="11.25" customHeight="1">
      <c r="C13" s="72"/>
    </row>
    <row r="14" spans="1:3" ht="11.25" customHeight="1">
      <c r="A14" s="248" t="s">
        <v>15</v>
      </c>
      <c r="B14" s="249" t="s">
        <v>3</v>
      </c>
      <c r="C14" s="250" t="s">
        <v>8</v>
      </c>
    </row>
    <row r="15" spans="1:3" ht="11.25" customHeight="1">
      <c r="A15" s="251" t="s">
        <v>67</v>
      </c>
      <c r="B15" s="254">
        <v>9449985.0899999999</v>
      </c>
      <c r="C15" s="291">
        <v>0.53539999999999999</v>
      </c>
    </row>
    <row r="16" spans="1:3" ht="11.25" customHeight="1">
      <c r="A16" s="251" t="s">
        <v>34</v>
      </c>
      <c r="B16" s="254">
        <v>9531037.4100000001</v>
      </c>
      <c r="C16" s="291">
        <v>0.54</v>
      </c>
    </row>
    <row r="17" spans="1:3" ht="11.25" customHeight="1">
      <c r="A17" s="252" t="s">
        <v>49</v>
      </c>
      <c r="B17" s="256">
        <v>9054485.5399999991</v>
      </c>
      <c r="C17" s="292">
        <v>0.51300000000000001</v>
      </c>
    </row>
    <row r="18" spans="1:3" ht="11.25" customHeight="1">
      <c r="A18" s="79"/>
      <c r="B18" s="79"/>
      <c r="C18" s="79"/>
    </row>
    <row r="19" spans="1:3" ht="11.25" customHeight="1">
      <c r="A19" s="248" t="s">
        <v>108</v>
      </c>
      <c r="B19" s="249" t="s">
        <v>3</v>
      </c>
      <c r="C19" s="250" t="s">
        <v>8</v>
      </c>
    </row>
    <row r="20" spans="1:3" ht="11.25" customHeight="1">
      <c r="A20" s="251" t="s">
        <v>9</v>
      </c>
      <c r="B20" s="254">
        <v>0</v>
      </c>
      <c r="C20" s="255">
        <v>0</v>
      </c>
    </row>
    <row r="21" spans="1:3" ht="11.25" customHeight="1">
      <c r="A21" s="252" t="s">
        <v>14</v>
      </c>
      <c r="B21" s="256">
        <v>3468960.31</v>
      </c>
      <c r="C21" s="257">
        <v>22</v>
      </c>
    </row>
    <row r="22" spans="1:3" ht="11.25" customHeight="1">
      <c r="A22" s="79"/>
      <c r="B22" s="79"/>
      <c r="C22" s="79"/>
    </row>
    <row r="23" spans="1:3" ht="11.25" customHeight="1">
      <c r="A23" s="248" t="s">
        <v>17</v>
      </c>
      <c r="B23" s="249" t="s">
        <v>3</v>
      </c>
      <c r="C23" s="250" t="s">
        <v>8</v>
      </c>
    </row>
    <row r="24" spans="1:3" ht="11.25" customHeight="1">
      <c r="A24" s="251" t="s">
        <v>130</v>
      </c>
      <c r="B24" s="254">
        <v>0</v>
      </c>
      <c r="C24" s="255"/>
    </row>
    <row r="25" spans="1:3" ht="11.25" customHeight="1">
      <c r="A25" s="252" t="s">
        <v>14</v>
      </c>
      <c r="B25" s="256">
        <v>3468960.31</v>
      </c>
      <c r="C25" s="257">
        <v>22</v>
      </c>
    </row>
    <row r="26" spans="1:3" ht="11.25" customHeight="1">
      <c r="A26" s="79"/>
      <c r="B26" s="79"/>
      <c r="C26" s="79"/>
    </row>
    <row r="27" spans="1:3" ht="11.25" customHeight="1">
      <c r="A27" s="248" t="s">
        <v>2</v>
      </c>
      <c r="B27" s="249" t="s">
        <v>3</v>
      </c>
      <c r="C27" s="250" t="s">
        <v>8</v>
      </c>
    </row>
    <row r="28" spans="1:3" ht="11.25" customHeight="1">
      <c r="A28" s="251" t="s">
        <v>18</v>
      </c>
      <c r="B28" s="254">
        <v>0</v>
      </c>
      <c r="C28" s="255"/>
    </row>
    <row r="29" spans="1:3" ht="11.25" customHeight="1">
      <c r="A29" s="251" t="s">
        <v>19</v>
      </c>
      <c r="B29" s="254">
        <v>3468960.31</v>
      </c>
      <c r="C29" s="255">
        <v>22</v>
      </c>
    </row>
    <row r="30" spans="1:3" ht="11.25" customHeight="1">
      <c r="A30" s="251" t="s">
        <v>71</v>
      </c>
      <c r="B30" s="254">
        <v>2824011.08</v>
      </c>
      <c r="C30" s="255">
        <v>16</v>
      </c>
    </row>
    <row r="31" spans="1:3" ht="11.25" customHeight="1">
      <c r="A31" s="252" t="s">
        <v>35</v>
      </c>
      <c r="B31" s="256">
        <v>1235504.8500000001</v>
      </c>
      <c r="C31" s="257">
        <v>7</v>
      </c>
    </row>
    <row r="32" spans="1:3" ht="11.25" customHeight="1">
      <c r="A32" s="79"/>
      <c r="B32" s="79"/>
      <c r="C32" s="79"/>
    </row>
    <row r="33" spans="1:4" ht="11.25" customHeight="1">
      <c r="A33" s="350" t="s">
        <v>5</v>
      </c>
      <c r="B33" s="437" t="s">
        <v>132</v>
      </c>
      <c r="C33" s="437" t="s">
        <v>127</v>
      </c>
      <c r="D33" s="79"/>
    </row>
    <row r="34" spans="1:4" ht="27" customHeight="1">
      <c r="A34" s="352"/>
      <c r="B34" s="438"/>
      <c r="C34" s="438" t="s">
        <v>48</v>
      </c>
      <c r="D34" s="79"/>
    </row>
    <row r="35" spans="1:4" ht="11.25" customHeight="1">
      <c r="A35" s="253" t="s">
        <v>131</v>
      </c>
      <c r="B35" s="256">
        <v>134207.75</v>
      </c>
      <c r="C35" s="257">
        <v>171438.63</v>
      </c>
    </row>
    <row r="36" spans="1:4" ht="11.25" customHeight="1">
      <c r="A36" s="436" t="s">
        <v>796</v>
      </c>
      <c r="B36" s="436"/>
      <c r="C36" s="436"/>
    </row>
    <row r="37" spans="1:4" s="79" customFormat="1" ht="11.25" customHeight="1"/>
  </sheetData>
  <sheetProtection password="C236" sheet="1" formatColumns="0" selectLockedCells="1"/>
  <mergeCells count="12">
    <mergeCell ref="A36:C36"/>
    <mergeCell ref="A7:C7"/>
    <mergeCell ref="B33:B34"/>
    <mergeCell ref="C33:C34"/>
    <mergeCell ref="B11:C11"/>
    <mergeCell ref="B12:C12"/>
    <mergeCell ref="A33:A34"/>
    <mergeCell ref="A3:C3"/>
    <mergeCell ref="A8:C8"/>
    <mergeCell ref="A4:C4"/>
    <mergeCell ref="A5:C5"/>
    <mergeCell ref="A6:C6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24"/>
  <sheetViews>
    <sheetView workbookViewId="0">
      <selection activeCell="B3" sqref="B3:L3"/>
    </sheetView>
  </sheetViews>
  <sheetFormatPr defaultRowHeight="12.75"/>
  <cols>
    <col min="2" max="2" width="4.140625" bestFit="1" customWidth="1"/>
    <col min="3" max="3" width="8.5703125" bestFit="1" customWidth="1"/>
    <col min="4" max="4" width="7" bestFit="1" customWidth="1"/>
    <col min="5" max="5" width="34.140625" bestFit="1" customWidth="1"/>
    <col min="6" max="6" width="13.7109375" customWidth="1"/>
    <col min="8" max="8" width="4.140625" bestFit="1" customWidth="1"/>
    <col min="9" max="9" width="8.5703125" bestFit="1" customWidth="1"/>
    <col min="10" max="10" width="7" bestFit="1" customWidth="1"/>
    <col min="11" max="11" width="34.140625" bestFit="1" customWidth="1"/>
    <col min="12" max="12" width="13.5703125" customWidth="1"/>
  </cols>
  <sheetData>
    <row r="1" spans="1:12">
      <c r="A1" s="258" t="s">
        <v>304</v>
      </c>
    </row>
    <row r="3" spans="1:12" ht="20.25">
      <c r="B3" s="442" t="s">
        <v>305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2" ht="20.25"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ht="20.25">
      <c r="B5" s="443" t="s">
        <v>752</v>
      </c>
      <c r="C5" s="443"/>
      <c r="D5" s="443"/>
      <c r="E5" s="443"/>
      <c r="F5" s="443"/>
      <c r="H5" s="444" t="s">
        <v>753</v>
      </c>
      <c r="I5" s="444"/>
      <c r="J5" s="444"/>
      <c r="K5" s="444"/>
      <c r="L5" s="444"/>
    </row>
    <row r="6" spans="1:12" ht="15">
      <c r="B6" s="441" t="s">
        <v>306</v>
      </c>
      <c r="C6" s="441"/>
      <c r="D6" s="441"/>
      <c r="E6" s="441"/>
      <c r="F6" s="441"/>
      <c r="H6" s="441" t="s">
        <v>306</v>
      </c>
      <c r="I6" s="441"/>
      <c r="J6" s="441"/>
      <c r="K6" s="441"/>
      <c r="L6" s="441"/>
    </row>
    <row r="7" spans="1:12" ht="25.5">
      <c r="B7" s="259" t="s">
        <v>307</v>
      </c>
      <c r="C7" s="259" t="s">
        <v>308</v>
      </c>
      <c r="D7" s="259" t="s">
        <v>309</v>
      </c>
      <c r="E7" s="259" t="s">
        <v>310</v>
      </c>
      <c r="F7" s="259" t="s">
        <v>311</v>
      </c>
      <c r="H7" s="259" t="s">
        <v>307</v>
      </c>
      <c r="I7" s="259" t="s">
        <v>308</v>
      </c>
      <c r="J7" s="259" t="s">
        <v>309</v>
      </c>
      <c r="K7" s="259" t="s">
        <v>310</v>
      </c>
      <c r="L7" s="259" t="s">
        <v>311</v>
      </c>
    </row>
    <row r="8" spans="1:12" ht="15.75">
      <c r="B8" s="260" t="s">
        <v>312</v>
      </c>
      <c r="C8" s="260">
        <v>21</v>
      </c>
      <c r="D8" s="260" t="s">
        <v>313</v>
      </c>
      <c r="E8" s="261" t="s">
        <v>314</v>
      </c>
      <c r="F8" s="262">
        <v>109685</v>
      </c>
      <c r="G8" s="266">
        <v>1</v>
      </c>
      <c r="H8" s="263" t="s">
        <v>312</v>
      </c>
      <c r="I8" s="263">
        <v>21</v>
      </c>
      <c r="J8" s="263" t="s">
        <v>683</v>
      </c>
      <c r="K8" s="264" t="s">
        <v>684</v>
      </c>
      <c r="L8" s="265">
        <v>1073893</v>
      </c>
    </row>
    <row r="9" spans="1:12" ht="15.75">
      <c r="B9" s="260" t="s">
        <v>312</v>
      </c>
      <c r="C9" s="260">
        <v>21</v>
      </c>
      <c r="D9" s="260" t="s">
        <v>315</v>
      </c>
      <c r="E9" s="261" t="s">
        <v>316</v>
      </c>
      <c r="F9" s="262">
        <v>6351</v>
      </c>
      <c r="G9" s="266">
        <v>2</v>
      </c>
      <c r="H9" s="263" t="s">
        <v>312</v>
      </c>
      <c r="I9" s="263">
        <v>21</v>
      </c>
      <c r="J9" s="263" t="s">
        <v>491</v>
      </c>
      <c r="K9" s="264" t="s">
        <v>492</v>
      </c>
      <c r="L9" s="265">
        <v>253123</v>
      </c>
    </row>
    <row r="10" spans="1:12" ht="15.75">
      <c r="B10" s="260" t="s">
        <v>312</v>
      </c>
      <c r="C10" s="260">
        <v>21</v>
      </c>
      <c r="D10" s="260" t="s">
        <v>317</v>
      </c>
      <c r="E10" s="261" t="s">
        <v>318</v>
      </c>
      <c r="F10" s="262">
        <v>12257</v>
      </c>
      <c r="G10" s="266">
        <v>3</v>
      </c>
      <c r="H10" s="263" t="s">
        <v>312</v>
      </c>
      <c r="I10" s="263">
        <v>21</v>
      </c>
      <c r="J10" s="263" t="s">
        <v>679</v>
      </c>
      <c r="K10" s="264" t="s">
        <v>680</v>
      </c>
      <c r="L10" s="265">
        <v>174267</v>
      </c>
    </row>
    <row r="11" spans="1:12" ht="15.75">
      <c r="B11" s="260" t="s">
        <v>312</v>
      </c>
      <c r="C11" s="260">
        <v>21</v>
      </c>
      <c r="D11" s="260" t="s">
        <v>319</v>
      </c>
      <c r="E11" s="261" t="s">
        <v>320</v>
      </c>
      <c r="F11" s="262">
        <v>21659</v>
      </c>
      <c r="G11" s="266">
        <v>4</v>
      </c>
      <c r="H11" s="263" t="s">
        <v>312</v>
      </c>
      <c r="I11" s="263">
        <v>21</v>
      </c>
      <c r="J11" s="263" t="s">
        <v>719</v>
      </c>
      <c r="K11" s="264" t="s">
        <v>720</v>
      </c>
      <c r="L11" s="265">
        <v>164869</v>
      </c>
    </row>
    <row r="12" spans="1:12" ht="15.75">
      <c r="B12" s="260" t="s">
        <v>312</v>
      </c>
      <c r="C12" s="260">
        <v>21</v>
      </c>
      <c r="D12" s="260" t="s">
        <v>321</v>
      </c>
      <c r="E12" s="261" t="s">
        <v>322</v>
      </c>
      <c r="F12" s="262">
        <v>25823</v>
      </c>
      <c r="G12" s="266">
        <v>5</v>
      </c>
      <c r="H12" s="263" t="s">
        <v>312</v>
      </c>
      <c r="I12" s="263">
        <v>21</v>
      </c>
      <c r="J12" s="263" t="s">
        <v>415</v>
      </c>
      <c r="K12" s="264" t="s">
        <v>416</v>
      </c>
      <c r="L12" s="265">
        <v>161137</v>
      </c>
    </row>
    <row r="13" spans="1:12" ht="15.75">
      <c r="B13" s="260" t="s">
        <v>312</v>
      </c>
      <c r="C13" s="260">
        <v>21</v>
      </c>
      <c r="D13" s="260" t="s">
        <v>323</v>
      </c>
      <c r="E13" s="261" t="s">
        <v>324</v>
      </c>
      <c r="F13" s="262">
        <v>11616</v>
      </c>
      <c r="G13" s="266">
        <v>6</v>
      </c>
      <c r="H13" s="263" t="s">
        <v>312</v>
      </c>
      <c r="I13" s="263">
        <v>21</v>
      </c>
      <c r="J13" s="263" t="s">
        <v>429</v>
      </c>
      <c r="K13" s="264" t="s">
        <v>430</v>
      </c>
      <c r="L13" s="265">
        <v>120265</v>
      </c>
    </row>
    <row r="14" spans="1:12" ht="15.75">
      <c r="B14" s="260" t="s">
        <v>312</v>
      </c>
      <c r="C14" s="260">
        <v>21</v>
      </c>
      <c r="D14" s="260" t="s">
        <v>325</v>
      </c>
      <c r="E14" s="261" t="s">
        <v>326</v>
      </c>
      <c r="F14" s="262">
        <v>26348</v>
      </c>
      <c r="G14" s="266">
        <v>7</v>
      </c>
      <c r="H14" s="263" t="s">
        <v>312</v>
      </c>
      <c r="I14" s="263">
        <v>21</v>
      </c>
      <c r="J14" s="263" t="s">
        <v>571</v>
      </c>
      <c r="K14" s="264" t="s">
        <v>572</v>
      </c>
      <c r="L14" s="265">
        <v>117877</v>
      </c>
    </row>
    <row r="15" spans="1:12" ht="15.75">
      <c r="B15" s="260" t="s">
        <v>312</v>
      </c>
      <c r="C15" s="260">
        <v>21</v>
      </c>
      <c r="D15" s="260" t="s">
        <v>327</v>
      </c>
      <c r="E15" s="261" t="s">
        <v>328</v>
      </c>
      <c r="F15" s="262">
        <v>31287</v>
      </c>
      <c r="G15" s="266">
        <v>8</v>
      </c>
      <c r="H15" s="263" t="s">
        <v>312</v>
      </c>
      <c r="I15" s="263">
        <v>21</v>
      </c>
      <c r="J15" s="263" t="s">
        <v>313</v>
      </c>
      <c r="K15" s="264" t="s">
        <v>314</v>
      </c>
      <c r="L15" s="265">
        <v>109685</v>
      </c>
    </row>
    <row r="16" spans="1:12" ht="15.75">
      <c r="B16" s="260" t="s">
        <v>312</v>
      </c>
      <c r="C16" s="260">
        <v>21</v>
      </c>
      <c r="D16" s="260" t="s">
        <v>329</v>
      </c>
      <c r="E16" s="261" t="s">
        <v>330</v>
      </c>
      <c r="F16" s="262">
        <v>10956</v>
      </c>
      <c r="G16" s="266">
        <v>9</v>
      </c>
      <c r="H16" s="263" t="s">
        <v>312</v>
      </c>
      <c r="I16" s="263">
        <v>21</v>
      </c>
      <c r="J16" s="263" t="s">
        <v>351</v>
      </c>
      <c r="K16" s="264" t="s">
        <v>352</v>
      </c>
      <c r="L16" s="265">
        <v>102656</v>
      </c>
    </row>
    <row r="17" spans="2:12" ht="15.75">
      <c r="B17" s="260" t="s">
        <v>312</v>
      </c>
      <c r="C17" s="260">
        <v>21</v>
      </c>
      <c r="D17" s="260" t="s">
        <v>331</v>
      </c>
      <c r="E17" s="261" t="s">
        <v>332</v>
      </c>
      <c r="F17" s="262">
        <v>6789</v>
      </c>
      <c r="G17" s="266">
        <v>10</v>
      </c>
      <c r="H17" s="263" t="s">
        <v>312</v>
      </c>
      <c r="I17" s="263">
        <v>21</v>
      </c>
      <c r="J17" s="263" t="s">
        <v>359</v>
      </c>
      <c r="K17" s="264" t="s">
        <v>360</v>
      </c>
      <c r="L17" s="265">
        <v>92144</v>
      </c>
    </row>
    <row r="18" spans="2:12" ht="15.75">
      <c r="B18" s="260" t="s">
        <v>312</v>
      </c>
      <c r="C18" s="260">
        <v>21</v>
      </c>
      <c r="D18" s="260" t="s">
        <v>333</v>
      </c>
      <c r="E18" s="261" t="s">
        <v>334</v>
      </c>
      <c r="F18" s="262">
        <v>40378</v>
      </c>
      <c r="G18" s="266">
        <v>11</v>
      </c>
      <c r="H18" s="263" t="s">
        <v>312</v>
      </c>
      <c r="I18" s="263">
        <v>21</v>
      </c>
      <c r="J18" s="263" t="s">
        <v>363</v>
      </c>
      <c r="K18" s="264" t="s">
        <v>364</v>
      </c>
      <c r="L18" s="265">
        <v>86151</v>
      </c>
    </row>
    <row r="19" spans="2:12" ht="15.75">
      <c r="B19" s="260" t="s">
        <v>312</v>
      </c>
      <c r="C19" s="260">
        <v>21</v>
      </c>
      <c r="D19" s="260" t="s">
        <v>335</v>
      </c>
      <c r="E19" s="261" t="s">
        <v>336</v>
      </c>
      <c r="F19" s="262">
        <v>26880</v>
      </c>
      <c r="G19" s="266">
        <v>12</v>
      </c>
      <c r="H19" s="263" t="s">
        <v>312</v>
      </c>
      <c r="I19" s="263">
        <v>21</v>
      </c>
      <c r="J19" s="263" t="s">
        <v>637</v>
      </c>
      <c r="K19" s="264" t="s">
        <v>638</v>
      </c>
      <c r="L19" s="265">
        <v>83238</v>
      </c>
    </row>
    <row r="20" spans="2:12" ht="15.75">
      <c r="B20" s="260" t="s">
        <v>312</v>
      </c>
      <c r="C20" s="260">
        <v>21</v>
      </c>
      <c r="D20" s="260" t="s">
        <v>337</v>
      </c>
      <c r="E20" s="261" t="s">
        <v>338</v>
      </c>
      <c r="F20" s="262">
        <v>15286</v>
      </c>
      <c r="G20" s="266">
        <v>13</v>
      </c>
      <c r="H20" s="263" t="s">
        <v>312</v>
      </c>
      <c r="I20" s="263">
        <v>21</v>
      </c>
      <c r="J20" s="263" t="s">
        <v>599</v>
      </c>
      <c r="K20" s="264" t="s">
        <v>600</v>
      </c>
      <c r="L20" s="265">
        <v>81438</v>
      </c>
    </row>
    <row r="21" spans="2:12" ht="15.75">
      <c r="B21" s="260" t="s">
        <v>312</v>
      </c>
      <c r="C21" s="260">
        <v>21</v>
      </c>
      <c r="D21" s="260" t="s">
        <v>339</v>
      </c>
      <c r="E21" s="261" t="s">
        <v>340</v>
      </c>
      <c r="F21" s="262">
        <v>17948</v>
      </c>
      <c r="G21" s="266">
        <v>14</v>
      </c>
      <c r="H21" s="263" t="s">
        <v>312</v>
      </c>
      <c r="I21" s="263">
        <v>21</v>
      </c>
      <c r="J21" s="263" t="s">
        <v>425</v>
      </c>
      <c r="K21" s="264" t="s">
        <v>426</v>
      </c>
      <c r="L21" s="265">
        <v>77684</v>
      </c>
    </row>
    <row r="22" spans="2:12" ht="15.75">
      <c r="B22" s="260" t="s">
        <v>312</v>
      </c>
      <c r="C22" s="260">
        <v>21</v>
      </c>
      <c r="D22" s="260" t="s">
        <v>341</v>
      </c>
      <c r="E22" s="261" t="s">
        <v>342</v>
      </c>
      <c r="F22" s="262">
        <v>15018</v>
      </c>
      <c r="G22" s="266">
        <v>15</v>
      </c>
      <c r="H22" s="263" t="s">
        <v>312</v>
      </c>
      <c r="I22" s="263">
        <v>21</v>
      </c>
      <c r="J22" s="263" t="s">
        <v>639</v>
      </c>
      <c r="K22" s="264" t="s">
        <v>640</v>
      </c>
      <c r="L22" s="265">
        <v>71067</v>
      </c>
    </row>
    <row r="23" spans="2:12" ht="15.75">
      <c r="B23" s="260" t="s">
        <v>312</v>
      </c>
      <c r="C23" s="260">
        <v>21</v>
      </c>
      <c r="D23" s="260" t="s">
        <v>343</v>
      </c>
      <c r="E23" s="261" t="s">
        <v>344</v>
      </c>
      <c r="F23" s="262">
        <v>45255</v>
      </c>
      <c r="G23" s="266">
        <v>16</v>
      </c>
      <c r="H23" s="263" t="s">
        <v>312</v>
      </c>
      <c r="I23" s="263">
        <v>21</v>
      </c>
      <c r="J23" s="263" t="s">
        <v>393</v>
      </c>
      <c r="K23" s="264" t="s">
        <v>394</v>
      </c>
      <c r="L23" s="265">
        <v>70417</v>
      </c>
    </row>
    <row r="24" spans="2:12" ht="15.75">
      <c r="B24" s="260" t="s">
        <v>312</v>
      </c>
      <c r="C24" s="260">
        <v>21</v>
      </c>
      <c r="D24" s="260" t="s">
        <v>345</v>
      </c>
      <c r="E24" s="261" t="s">
        <v>346</v>
      </c>
      <c r="F24" s="262">
        <v>32015</v>
      </c>
      <c r="G24" s="266">
        <v>17</v>
      </c>
      <c r="H24" s="263" t="s">
        <v>312</v>
      </c>
      <c r="I24" s="263">
        <v>21</v>
      </c>
      <c r="J24" s="263" t="s">
        <v>479</v>
      </c>
      <c r="K24" s="264" t="s">
        <v>480</v>
      </c>
      <c r="L24" s="265">
        <v>67626</v>
      </c>
    </row>
    <row r="25" spans="2:12" ht="15.75">
      <c r="B25" s="260" t="s">
        <v>312</v>
      </c>
      <c r="C25" s="260">
        <v>21</v>
      </c>
      <c r="D25" s="260" t="s">
        <v>347</v>
      </c>
      <c r="E25" s="261" t="s">
        <v>348</v>
      </c>
      <c r="F25" s="262">
        <v>29200</v>
      </c>
      <c r="G25" s="266">
        <v>18</v>
      </c>
      <c r="H25" s="263" t="s">
        <v>312</v>
      </c>
      <c r="I25" s="263">
        <v>21</v>
      </c>
      <c r="J25" s="263" t="s">
        <v>495</v>
      </c>
      <c r="K25" s="264" t="s">
        <v>496</v>
      </c>
      <c r="L25" s="265">
        <v>66433</v>
      </c>
    </row>
    <row r="26" spans="2:12" ht="15.75">
      <c r="B26" s="260" t="s">
        <v>312</v>
      </c>
      <c r="C26" s="260">
        <v>21</v>
      </c>
      <c r="D26" s="260" t="s">
        <v>349</v>
      </c>
      <c r="E26" s="261" t="s">
        <v>350</v>
      </c>
      <c r="F26" s="262">
        <v>11850</v>
      </c>
      <c r="G26" s="266">
        <v>19</v>
      </c>
      <c r="H26" s="263" t="s">
        <v>312</v>
      </c>
      <c r="I26" s="263">
        <v>21</v>
      </c>
      <c r="J26" s="263" t="s">
        <v>437</v>
      </c>
      <c r="K26" s="264" t="s">
        <v>438</v>
      </c>
      <c r="L26" s="265">
        <v>63821</v>
      </c>
    </row>
    <row r="27" spans="2:12" ht="15.75">
      <c r="B27" s="260" t="s">
        <v>312</v>
      </c>
      <c r="C27" s="260">
        <v>21</v>
      </c>
      <c r="D27" s="260" t="s">
        <v>351</v>
      </c>
      <c r="E27" s="261" t="s">
        <v>352</v>
      </c>
      <c r="F27" s="262">
        <v>102656</v>
      </c>
      <c r="G27" s="266">
        <v>20</v>
      </c>
      <c r="H27" s="263" t="s">
        <v>312</v>
      </c>
      <c r="I27" s="263">
        <v>21</v>
      </c>
      <c r="J27" s="263" t="s">
        <v>365</v>
      </c>
      <c r="K27" s="264" t="s">
        <v>366</v>
      </c>
      <c r="L27" s="265">
        <v>60588</v>
      </c>
    </row>
    <row r="28" spans="2:12" ht="15.75">
      <c r="B28" s="260" t="s">
        <v>312</v>
      </c>
      <c r="C28" s="260">
        <v>21</v>
      </c>
      <c r="D28" s="260" t="s">
        <v>353</v>
      </c>
      <c r="E28" s="261" t="s">
        <v>354</v>
      </c>
      <c r="F28" s="262">
        <v>16553</v>
      </c>
      <c r="G28" s="266">
        <v>21</v>
      </c>
      <c r="H28" s="263" t="s">
        <v>312</v>
      </c>
      <c r="I28" s="263">
        <v>21</v>
      </c>
      <c r="J28" s="263" t="s">
        <v>731</v>
      </c>
      <c r="K28" s="264" t="s">
        <v>732</v>
      </c>
      <c r="L28" s="265">
        <v>57253</v>
      </c>
    </row>
    <row r="29" spans="2:12" ht="15.75">
      <c r="B29" s="260" t="s">
        <v>312</v>
      </c>
      <c r="C29" s="260">
        <v>21</v>
      </c>
      <c r="D29" s="260" t="s">
        <v>355</v>
      </c>
      <c r="E29" s="261" t="s">
        <v>356</v>
      </c>
      <c r="F29" s="262">
        <v>17335</v>
      </c>
      <c r="G29" s="266">
        <v>22</v>
      </c>
      <c r="H29" s="263" t="s">
        <v>312</v>
      </c>
      <c r="I29" s="263">
        <v>21</v>
      </c>
      <c r="J29" s="263" t="s">
        <v>735</v>
      </c>
      <c r="K29" s="264" t="s">
        <v>736</v>
      </c>
      <c r="L29" s="265">
        <v>54845</v>
      </c>
    </row>
    <row r="30" spans="2:12" ht="15.75">
      <c r="B30" s="260" t="s">
        <v>312</v>
      </c>
      <c r="C30" s="260">
        <v>21</v>
      </c>
      <c r="D30" s="260" t="s">
        <v>357</v>
      </c>
      <c r="E30" s="261" t="s">
        <v>358</v>
      </c>
      <c r="F30" s="262">
        <v>5511</v>
      </c>
      <c r="G30" s="266">
        <v>23</v>
      </c>
      <c r="H30" s="263" t="s">
        <v>312</v>
      </c>
      <c r="I30" s="263">
        <v>21</v>
      </c>
      <c r="J30" s="263" t="s">
        <v>737</v>
      </c>
      <c r="K30" s="264" t="s">
        <v>738</v>
      </c>
      <c r="L30" s="265">
        <v>51249</v>
      </c>
    </row>
    <row r="31" spans="2:12" ht="15.75">
      <c r="B31" s="260" t="s">
        <v>312</v>
      </c>
      <c r="C31" s="260">
        <v>21</v>
      </c>
      <c r="D31" s="260" t="s">
        <v>359</v>
      </c>
      <c r="E31" s="261" t="s">
        <v>360</v>
      </c>
      <c r="F31" s="262">
        <v>92144</v>
      </c>
      <c r="G31" s="266">
        <v>24</v>
      </c>
      <c r="H31" s="263" t="s">
        <v>312</v>
      </c>
      <c r="I31" s="263">
        <v>21</v>
      </c>
      <c r="J31" s="263" t="s">
        <v>745</v>
      </c>
      <c r="K31" s="264" t="s">
        <v>746</v>
      </c>
      <c r="L31" s="265">
        <v>50507</v>
      </c>
    </row>
    <row r="32" spans="2:12" ht="15.75">
      <c r="B32" s="260" t="s">
        <v>312</v>
      </c>
      <c r="C32" s="260">
        <v>21</v>
      </c>
      <c r="D32" s="260" t="s">
        <v>361</v>
      </c>
      <c r="E32" s="261" t="s">
        <v>362</v>
      </c>
      <c r="F32" s="262">
        <v>18365</v>
      </c>
      <c r="G32" s="266">
        <v>25</v>
      </c>
      <c r="H32" s="260" t="s">
        <v>312</v>
      </c>
      <c r="I32" s="260">
        <v>21</v>
      </c>
      <c r="J32" s="260" t="s">
        <v>509</v>
      </c>
      <c r="K32" s="261" t="s">
        <v>510</v>
      </c>
      <c r="L32" s="262">
        <v>48992</v>
      </c>
    </row>
    <row r="33" spans="2:12" ht="15.75">
      <c r="B33" s="260" t="s">
        <v>312</v>
      </c>
      <c r="C33" s="260">
        <v>21</v>
      </c>
      <c r="D33" s="260" t="s">
        <v>363</v>
      </c>
      <c r="E33" s="261" t="s">
        <v>364</v>
      </c>
      <c r="F33" s="262">
        <v>86151</v>
      </c>
      <c r="G33" s="266">
        <v>26</v>
      </c>
      <c r="H33" s="260" t="s">
        <v>312</v>
      </c>
      <c r="I33" s="260">
        <v>21</v>
      </c>
      <c r="J33" s="260" t="s">
        <v>431</v>
      </c>
      <c r="K33" s="261" t="s">
        <v>432</v>
      </c>
      <c r="L33" s="262">
        <v>48320</v>
      </c>
    </row>
    <row r="34" spans="2:12" ht="15.75">
      <c r="B34" s="260" t="s">
        <v>312</v>
      </c>
      <c r="C34" s="260">
        <v>21</v>
      </c>
      <c r="D34" s="260" t="s">
        <v>365</v>
      </c>
      <c r="E34" s="261" t="s">
        <v>366</v>
      </c>
      <c r="F34" s="262">
        <v>60588</v>
      </c>
      <c r="G34" s="266">
        <v>27</v>
      </c>
      <c r="H34" s="260" t="s">
        <v>312</v>
      </c>
      <c r="I34" s="260">
        <v>21</v>
      </c>
      <c r="J34" s="260" t="s">
        <v>611</v>
      </c>
      <c r="K34" s="261" t="s">
        <v>612</v>
      </c>
      <c r="L34" s="262">
        <v>46680</v>
      </c>
    </row>
    <row r="35" spans="2:12" ht="15.75">
      <c r="B35" s="260" t="s">
        <v>312</v>
      </c>
      <c r="C35" s="260">
        <v>21</v>
      </c>
      <c r="D35" s="260" t="s">
        <v>367</v>
      </c>
      <c r="E35" s="261" t="s">
        <v>368</v>
      </c>
      <c r="F35" s="262">
        <v>10931</v>
      </c>
      <c r="G35" s="266">
        <v>28</v>
      </c>
      <c r="H35" s="260" t="s">
        <v>312</v>
      </c>
      <c r="I35" s="260">
        <v>21</v>
      </c>
      <c r="J35" s="260" t="s">
        <v>343</v>
      </c>
      <c r="K35" s="261" t="s">
        <v>344</v>
      </c>
      <c r="L35" s="262">
        <v>45255</v>
      </c>
    </row>
    <row r="36" spans="2:12" ht="15.75">
      <c r="B36" s="260" t="s">
        <v>312</v>
      </c>
      <c r="C36" s="260">
        <v>21</v>
      </c>
      <c r="D36" s="260" t="s">
        <v>369</v>
      </c>
      <c r="E36" s="261" t="s">
        <v>370</v>
      </c>
      <c r="F36" s="262">
        <v>7273</v>
      </c>
      <c r="G36" s="266">
        <v>29</v>
      </c>
      <c r="H36" s="260" t="s">
        <v>312</v>
      </c>
      <c r="I36" s="260">
        <v>21</v>
      </c>
      <c r="J36" s="260" t="s">
        <v>655</v>
      </c>
      <c r="K36" s="261" t="s">
        <v>656</v>
      </c>
      <c r="L36" s="262">
        <v>45044</v>
      </c>
    </row>
    <row r="37" spans="2:12" ht="15.75">
      <c r="B37" s="260" t="s">
        <v>312</v>
      </c>
      <c r="C37" s="260">
        <v>21</v>
      </c>
      <c r="D37" s="260" t="s">
        <v>371</v>
      </c>
      <c r="E37" s="261" t="s">
        <v>372</v>
      </c>
      <c r="F37" s="262">
        <v>5519</v>
      </c>
      <c r="G37" s="266">
        <v>30</v>
      </c>
      <c r="H37" s="260" t="s">
        <v>312</v>
      </c>
      <c r="I37" s="260">
        <v>21</v>
      </c>
      <c r="J37" s="260" t="s">
        <v>629</v>
      </c>
      <c r="K37" s="261" t="s">
        <v>630</v>
      </c>
      <c r="L37" s="262">
        <v>41694</v>
      </c>
    </row>
    <row r="38" spans="2:12" ht="15.75">
      <c r="B38" s="260" t="s">
        <v>312</v>
      </c>
      <c r="C38" s="260">
        <v>21</v>
      </c>
      <c r="D38" s="260" t="s">
        <v>373</v>
      </c>
      <c r="E38" s="261" t="s">
        <v>374</v>
      </c>
      <c r="F38" s="262">
        <v>20853</v>
      </c>
      <c r="G38" s="266">
        <v>31</v>
      </c>
      <c r="H38" s="260" t="s">
        <v>312</v>
      </c>
      <c r="I38" s="260">
        <v>21</v>
      </c>
      <c r="J38" s="260" t="s">
        <v>635</v>
      </c>
      <c r="K38" s="261" t="s">
        <v>636</v>
      </c>
      <c r="L38" s="262">
        <v>41009</v>
      </c>
    </row>
    <row r="39" spans="2:12" ht="15.75">
      <c r="B39" s="260" t="s">
        <v>312</v>
      </c>
      <c r="C39" s="260">
        <v>21</v>
      </c>
      <c r="D39" s="260" t="s">
        <v>375</v>
      </c>
      <c r="E39" s="261" t="s">
        <v>376</v>
      </c>
      <c r="F39" s="262">
        <v>5900</v>
      </c>
      <c r="G39" s="266">
        <v>32</v>
      </c>
      <c r="H39" s="260" t="s">
        <v>312</v>
      </c>
      <c r="I39" s="260">
        <v>21</v>
      </c>
      <c r="J39" s="260" t="s">
        <v>725</v>
      </c>
      <c r="K39" s="261" t="s">
        <v>726</v>
      </c>
      <c r="L39" s="262">
        <v>40844</v>
      </c>
    </row>
    <row r="40" spans="2:12" ht="15.75">
      <c r="B40" s="260" t="s">
        <v>312</v>
      </c>
      <c r="C40" s="260">
        <v>21</v>
      </c>
      <c r="D40" s="260" t="s">
        <v>377</v>
      </c>
      <c r="E40" s="261" t="s">
        <v>378</v>
      </c>
      <c r="F40" s="262">
        <v>8996</v>
      </c>
      <c r="G40" s="266">
        <v>33</v>
      </c>
      <c r="H40" s="260" t="s">
        <v>312</v>
      </c>
      <c r="I40" s="260">
        <v>21</v>
      </c>
      <c r="J40" s="260" t="s">
        <v>379</v>
      </c>
      <c r="K40" s="261" t="s">
        <v>380</v>
      </c>
      <c r="L40" s="262">
        <v>40660</v>
      </c>
    </row>
    <row r="41" spans="2:12" ht="15.75">
      <c r="B41" s="260" t="s">
        <v>312</v>
      </c>
      <c r="C41" s="260">
        <v>21</v>
      </c>
      <c r="D41" s="260" t="s">
        <v>379</v>
      </c>
      <c r="E41" s="261" t="s">
        <v>380</v>
      </c>
      <c r="F41" s="262">
        <v>40660</v>
      </c>
      <c r="G41" s="266">
        <v>34</v>
      </c>
      <c r="H41" s="260" t="s">
        <v>312</v>
      </c>
      <c r="I41" s="260">
        <v>21</v>
      </c>
      <c r="J41" s="260" t="s">
        <v>449</v>
      </c>
      <c r="K41" s="261" t="s">
        <v>450</v>
      </c>
      <c r="L41" s="262">
        <v>40629</v>
      </c>
    </row>
    <row r="42" spans="2:12" ht="15.75">
      <c r="B42" s="260" t="s">
        <v>312</v>
      </c>
      <c r="C42" s="260">
        <v>21</v>
      </c>
      <c r="D42" s="260" t="s">
        <v>381</v>
      </c>
      <c r="E42" s="261" t="s">
        <v>382</v>
      </c>
      <c r="F42" s="262">
        <v>32900</v>
      </c>
      <c r="G42" s="266">
        <v>35</v>
      </c>
      <c r="H42" s="260" t="s">
        <v>312</v>
      </c>
      <c r="I42" s="260">
        <v>21</v>
      </c>
      <c r="J42" s="260" t="s">
        <v>687</v>
      </c>
      <c r="K42" s="261" t="s">
        <v>688</v>
      </c>
      <c r="L42" s="262">
        <v>40574</v>
      </c>
    </row>
    <row r="43" spans="2:12" ht="15.75">
      <c r="B43" s="260" t="s">
        <v>312</v>
      </c>
      <c r="C43" s="260">
        <v>21</v>
      </c>
      <c r="D43" s="260" t="s">
        <v>383</v>
      </c>
      <c r="E43" s="261" t="s">
        <v>384</v>
      </c>
      <c r="F43" s="262">
        <v>15855</v>
      </c>
      <c r="G43" s="266">
        <v>36</v>
      </c>
      <c r="H43" s="260" t="s">
        <v>312</v>
      </c>
      <c r="I43" s="260">
        <v>21</v>
      </c>
      <c r="J43" s="260" t="s">
        <v>333</v>
      </c>
      <c r="K43" s="261" t="s">
        <v>334</v>
      </c>
      <c r="L43" s="262">
        <v>40378</v>
      </c>
    </row>
    <row r="44" spans="2:12" ht="15.75">
      <c r="B44" s="260" t="s">
        <v>312</v>
      </c>
      <c r="C44" s="260">
        <v>21</v>
      </c>
      <c r="D44" s="260" t="s">
        <v>385</v>
      </c>
      <c r="E44" s="261" t="s">
        <v>386</v>
      </c>
      <c r="F44" s="262">
        <v>35473</v>
      </c>
      <c r="G44" s="266">
        <v>37</v>
      </c>
      <c r="H44" s="260" t="s">
        <v>312</v>
      </c>
      <c r="I44" s="260">
        <v>21</v>
      </c>
      <c r="J44" s="260" t="s">
        <v>433</v>
      </c>
      <c r="K44" s="261" t="s">
        <v>434</v>
      </c>
      <c r="L44" s="262">
        <v>40268</v>
      </c>
    </row>
    <row r="45" spans="2:12" ht="15.75">
      <c r="B45" s="260" t="s">
        <v>312</v>
      </c>
      <c r="C45" s="260">
        <v>21</v>
      </c>
      <c r="D45" s="260" t="s">
        <v>387</v>
      </c>
      <c r="E45" s="261" t="s">
        <v>388</v>
      </c>
      <c r="F45" s="262">
        <v>9166</v>
      </c>
      <c r="G45" s="266">
        <v>38</v>
      </c>
      <c r="H45" s="260" t="s">
        <v>312</v>
      </c>
      <c r="I45" s="260">
        <v>21</v>
      </c>
      <c r="J45" s="260" t="s">
        <v>587</v>
      </c>
      <c r="K45" s="261" t="s">
        <v>588</v>
      </c>
      <c r="L45" s="262">
        <v>38506</v>
      </c>
    </row>
    <row r="46" spans="2:12" ht="15.75">
      <c r="B46" s="260" t="s">
        <v>312</v>
      </c>
      <c r="C46" s="260">
        <v>21</v>
      </c>
      <c r="D46" s="260" t="s">
        <v>389</v>
      </c>
      <c r="E46" s="261" t="s">
        <v>390</v>
      </c>
      <c r="F46" s="262">
        <v>28022</v>
      </c>
      <c r="G46" s="266">
        <v>39</v>
      </c>
      <c r="H46" s="260" t="s">
        <v>312</v>
      </c>
      <c r="I46" s="260">
        <v>21</v>
      </c>
      <c r="J46" s="260" t="s">
        <v>591</v>
      </c>
      <c r="K46" s="261" t="s">
        <v>592</v>
      </c>
      <c r="L46" s="262">
        <v>37255</v>
      </c>
    </row>
    <row r="47" spans="2:12" ht="15.75">
      <c r="B47" s="260" t="s">
        <v>312</v>
      </c>
      <c r="C47" s="260">
        <v>21</v>
      </c>
      <c r="D47" s="260" t="s">
        <v>391</v>
      </c>
      <c r="E47" s="261" t="s">
        <v>392</v>
      </c>
      <c r="F47" s="262">
        <v>23375</v>
      </c>
      <c r="G47" s="266">
        <v>40</v>
      </c>
      <c r="H47" s="260" t="s">
        <v>312</v>
      </c>
      <c r="I47" s="260">
        <v>21</v>
      </c>
      <c r="J47" s="260" t="s">
        <v>645</v>
      </c>
      <c r="K47" s="261" t="s">
        <v>646</v>
      </c>
      <c r="L47" s="262">
        <v>35980</v>
      </c>
    </row>
    <row r="48" spans="2:12" ht="15.75">
      <c r="B48" s="260" t="s">
        <v>312</v>
      </c>
      <c r="C48" s="260">
        <v>21</v>
      </c>
      <c r="D48" s="260" t="s">
        <v>393</v>
      </c>
      <c r="E48" s="261" t="s">
        <v>394</v>
      </c>
      <c r="F48" s="262">
        <v>70417</v>
      </c>
      <c r="G48" s="266">
        <v>41</v>
      </c>
      <c r="H48" s="260" t="s">
        <v>312</v>
      </c>
      <c r="I48" s="260">
        <v>21</v>
      </c>
      <c r="J48" s="260" t="s">
        <v>385</v>
      </c>
      <c r="K48" s="261" t="s">
        <v>386</v>
      </c>
      <c r="L48" s="262">
        <v>35473</v>
      </c>
    </row>
    <row r="49" spans="2:12" ht="15.75">
      <c r="B49" s="260" t="s">
        <v>312</v>
      </c>
      <c r="C49" s="260">
        <v>21</v>
      </c>
      <c r="D49" s="260" t="s">
        <v>395</v>
      </c>
      <c r="E49" s="261" t="s">
        <v>396</v>
      </c>
      <c r="F49" s="262">
        <v>15100</v>
      </c>
      <c r="G49" s="266">
        <v>42</v>
      </c>
      <c r="H49" s="260" t="s">
        <v>312</v>
      </c>
      <c r="I49" s="260">
        <v>21</v>
      </c>
      <c r="J49" s="260" t="s">
        <v>727</v>
      </c>
      <c r="K49" s="261" t="s">
        <v>728</v>
      </c>
      <c r="L49" s="262">
        <v>34826</v>
      </c>
    </row>
    <row r="50" spans="2:12" ht="15.75">
      <c r="B50" s="260" t="s">
        <v>312</v>
      </c>
      <c r="C50" s="260">
        <v>21</v>
      </c>
      <c r="D50" s="260" t="s">
        <v>397</v>
      </c>
      <c r="E50" s="261" t="s">
        <v>398</v>
      </c>
      <c r="F50" s="262">
        <v>8822</v>
      </c>
      <c r="G50" s="266">
        <v>43</v>
      </c>
      <c r="H50" s="260" t="s">
        <v>312</v>
      </c>
      <c r="I50" s="260">
        <v>21</v>
      </c>
      <c r="J50" s="260" t="s">
        <v>577</v>
      </c>
      <c r="K50" s="261" t="s">
        <v>578</v>
      </c>
      <c r="L50" s="262">
        <v>34146</v>
      </c>
    </row>
    <row r="51" spans="2:12" ht="15.75">
      <c r="B51" s="260" t="s">
        <v>312</v>
      </c>
      <c r="C51" s="260">
        <v>21</v>
      </c>
      <c r="D51" s="260" t="s">
        <v>399</v>
      </c>
      <c r="E51" s="261" t="s">
        <v>400</v>
      </c>
      <c r="F51" s="262">
        <v>10927</v>
      </c>
      <c r="G51" s="266">
        <v>44</v>
      </c>
      <c r="H51" s="260" t="s">
        <v>312</v>
      </c>
      <c r="I51" s="260">
        <v>21</v>
      </c>
      <c r="J51" s="260" t="s">
        <v>661</v>
      </c>
      <c r="K51" s="261" t="s">
        <v>662</v>
      </c>
      <c r="L51" s="262">
        <v>33707</v>
      </c>
    </row>
    <row r="52" spans="2:12" ht="15.75">
      <c r="B52" s="260" t="s">
        <v>312</v>
      </c>
      <c r="C52" s="260">
        <v>21</v>
      </c>
      <c r="D52" s="260" t="s">
        <v>401</v>
      </c>
      <c r="E52" s="261" t="s">
        <v>402</v>
      </c>
      <c r="F52" s="262">
        <v>18943</v>
      </c>
      <c r="G52" s="266">
        <v>45</v>
      </c>
      <c r="H52" s="260" t="s">
        <v>312</v>
      </c>
      <c r="I52" s="260">
        <v>21</v>
      </c>
      <c r="J52" s="260" t="s">
        <v>541</v>
      </c>
      <c r="K52" s="261" t="s">
        <v>542</v>
      </c>
      <c r="L52" s="262">
        <v>32988</v>
      </c>
    </row>
    <row r="53" spans="2:12" ht="15.75">
      <c r="B53" s="260" t="s">
        <v>312</v>
      </c>
      <c r="C53" s="260">
        <v>21</v>
      </c>
      <c r="D53" s="260" t="s">
        <v>403</v>
      </c>
      <c r="E53" s="261" t="s">
        <v>404</v>
      </c>
      <c r="F53" s="262">
        <v>14028</v>
      </c>
      <c r="G53" s="266">
        <v>46</v>
      </c>
      <c r="H53" s="260" t="s">
        <v>312</v>
      </c>
      <c r="I53" s="260">
        <v>21</v>
      </c>
      <c r="J53" s="260" t="s">
        <v>381</v>
      </c>
      <c r="K53" s="261" t="s">
        <v>382</v>
      </c>
      <c r="L53" s="262">
        <v>32900</v>
      </c>
    </row>
    <row r="54" spans="2:12" ht="15.75">
      <c r="B54" s="260" t="s">
        <v>312</v>
      </c>
      <c r="C54" s="260">
        <v>21</v>
      </c>
      <c r="D54" s="260" t="s">
        <v>405</v>
      </c>
      <c r="E54" s="261" t="s">
        <v>406</v>
      </c>
      <c r="F54" s="262">
        <v>19702</v>
      </c>
      <c r="G54" s="266">
        <v>47</v>
      </c>
      <c r="H54" s="260" t="s">
        <v>312</v>
      </c>
      <c r="I54" s="260">
        <v>21</v>
      </c>
      <c r="J54" s="260" t="s">
        <v>553</v>
      </c>
      <c r="K54" s="261" t="s">
        <v>554</v>
      </c>
      <c r="L54" s="262">
        <v>32833</v>
      </c>
    </row>
    <row r="55" spans="2:12" ht="15.75">
      <c r="B55" s="260" t="s">
        <v>312</v>
      </c>
      <c r="C55" s="260">
        <v>21</v>
      </c>
      <c r="D55" s="260" t="s">
        <v>407</v>
      </c>
      <c r="E55" s="261" t="s">
        <v>408</v>
      </c>
      <c r="F55" s="262">
        <v>21464</v>
      </c>
      <c r="G55" s="266">
        <v>48</v>
      </c>
      <c r="H55" s="260" t="s">
        <v>312</v>
      </c>
      <c r="I55" s="260">
        <v>21</v>
      </c>
      <c r="J55" s="260" t="s">
        <v>733</v>
      </c>
      <c r="K55" s="261" t="s">
        <v>734</v>
      </c>
      <c r="L55" s="262">
        <v>32316</v>
      </c>
    </row>
    <row r="56" spans="2:12" ht="15.75">
      <c r="B56" s="260" t="s">
        <v>312</v>
      </c>
      <c r="C56" s="260">
        <v>21</v>
      </c>
      <c r="D56" s="260" t="s">
        <v>409</v>
      </c>
      <c r="E56" s="261" t="s">
        <v>410</v>
      </c>
      <c r="F56" s="262">
        <v>10720</v>
      </c>
      <c r="G56" s="266">
        <v>49</v>
      </c>
      <c r="H56" s="260" t="s">
        <v>312</v>
      </c>
      <c r="I56" s="260">
        <v>21</v>
      </c>
      <c r="J56" s="260" t="s">
        <v>597</v>
      </c>
      <c r="K56" s="261" t="s">
        <v>598</v>
      </c>
      <c r="L56" s="262">
        <v>32198</v>
      </c>
    </row>
    <row r="57" spans="2:12" ht="15.75">
      <c r="B57" s="260" t="s">
        <v>312</v>
      </c>
      <c r="C57" s="260">
        <v>21</v>
      </c>
      <c r="D57" s="260" t="s">
        <v>411</v>
      </c>
      <c r="E57" s="261" t="s">
        <v>412</v>
      </c>
      <c r="F57" s="262">
        <v>23866</v>
      </c>
      <c r="G57" s="266">
        <v>50</v>
      </c>
      <c r="H57" s="260" t="s">
        <v>312</v>
      </c>
      <c r="I57" s="260">
        <v>21</v>
      </c>
      <c r="J57" s="260" t="s">
        <v>741</v>
      </c>
      <c r="K57" s="261" t="s">
        <v>742</v>
      </c>
      <c r="L57" s="262">
        <v>32046</v>
      </c>
    </row>
    <row r="58" spans="2:12" ht="15.75">
      <c r="B58" s="260" t="s">
        <v>312</v>
      </c>
      <c r="C58" s="260">
        <v>21</v>
      </c>
      <c r="D58" s="260" t="s">
        <v>413</v>
      </c>
      <c r="E58" s="261" t="s">
        <v>414</v>
      </c>
      <c r="F58" s="262">
        <v>23219</v>
      </c>
      <c r="G58" s="266">
        <v>51</v>
      </c>
      <c r="H58" s="260" t="s">
        <v>312</v>
      </c>
      <c r="I58" s="260">
        <v>21</v>
      </c>
      <c r="J58" s="260" t="s">
        <v>345</v>
      </c>
      <c r="K58" s="261" t="s">
        <v>346</v>
      </c>
      <c r="L58" s="262">
        <v>32015</v>
      </c>
    </row>
    <row r="59" spans="2:12" ht="15.75">
      <c r="B59" s="260" t="s">
        <v>312</v>
      </c>
      <c r="C59" s="260">
        <v>21</v>
      </c>
      <c r="D59" s="260" t="s">
        <v>415</v>
      </c>
      <c r="E59" s="261" t="s">
        <v>416</v>
      </c>
      <c r="F59" s="262">
        <v>161137</v>
      </c>
      <c r="G59" s="266">
        <v>52</v>
      </c>
      <c r="H59" s="260" t="s">
        <v>312</v>
      </c>
      <c r="I59" s="260">
        <v>21</v>
      </c>
      <c r="J59" s="260" t="s">
        <v>327</v>
      </c>
      <c r="K59" s="261" t="s">
        <v>328</v>
      </c>
      <c r="L59" s="262">
        <v>31287</v>
      </c>
    </row>
    <row r="60" spans="2:12" ht="15.75">
      <c r="B60" s="260" t="s">
        <v>312</v>
      </c>
      <c r="C60" s="260">
        <v>21</v>
      </c>
      <c r="D60" s="260" t="s">
        <v>417</v>
      </c>
      <c r="E60" s="261" t="s">
        <v>418</v>
      </c>
      <c r="F60" s="262">
        <v>10455</v>
      </c>
      <c r="G60" s="266">
        <v>53</v>
      </c>
      <c r="H60" s="260" t="s">
        <v>312</v>
      </c>
      <c r="I60" s="260">
        <v>21</v>
      </c>
      <c r="J60" s="260" t="s">
        <v>743</v>
      </c>
      <c r="K60" s="261" t="s">
        <v>744</v>
      </c>
      <c r="L60" s="262">
        <v>30917</v>
      </c>
    </row>
    <row r="61" spans="2:12" ht="15.75">
      <c r="B61" s="260" t="s">
        <v>312</v>
      </c>
      <c r="C61" s="260">
        <v>21</v>
      </c>
      <c r="D61" s="260" t="s">
        <v>419</v>
      </c>
      <c r="E61" s="261" t="s">
        <v>420</v>
      </c>
      <c r="F61" s="262">
        <v>8447</v>
      </c>
      <c r="G61" s="266">
        <v>54</v>
      </c>
      <c r="H61" s="260" t="s">
        <v>312</v>
      </c>
      <c r="I61" s="260">
        <v>21</v>
      </c>
      <c r="J61" s="260" t="s">
        <v>439</v>
      </c>
      <c r="K61" s="261" t="s">
        <v>440</v>
      </c>
      <c r="L61" s="262">
        <v>30913</v>
      </c>
    </row>
    <row r="62" spans="2:12" ht="15.75">
      <c r="B62" s="260" t="s">
        <v>312</v>
      </c>
      <c r="C62" s="260">
        <v>21</v>
      </c>
      <c r="D62" s="260" t="s">
        <v>421</v>
      </c>
      <c r="E62" s="261" t="s">
        <v>422</v>
      </c>
      <c r="F62" s="262">
        <v>13015</v>
      </c>
      <c r="G62" s="266">
        <v>55</v>
      </c>
      <c r="H62" s="260" t="s">
        <v>312</v>
      </c>
      <c r="I62" s="260">
        <v>21</v>
      </c>
      <c r="J62" s="260" t="s">
        <v>623</v>
      </c>
      <c r="K62" s="261" t="s">
        <v>624</v>
      </c>
      <c r="L62" s="262">
        <v>29755</v>
      </c>
    </row>
    <row r="63" spans="2:12" ht="15.75">
      <c r="B63" s="260" t="s">
        <v>312</v>
      </c>
      <c r="C63" s="260">
        <v>21</v>
      </c>
      <c r="D63" s="260" t="s">
        <v>423</v>
      </c>
      <c r="E63" s="261" t="s">
        <v>424</v>
      </c>
      <c r="F63" s="262">
        <v>21013</v>
      </c>
      <c r="G63" s="266">
        <v>56</v>
      </c>
      <c r="H63" s="260" t="s">
        <v>312</v>
      </c>
      <c r="I63" s="260">
        <v>21</v>
      </c>
      <c r="J63" s="260" t="s">
        <v>347</v>
      </c>
      <c r="K63" s="261" t="s">
        <v>348</v>
      </c>
      <c r="L63" s="262">
        <v>29200</v>
      </c>
    </row>
    <row r="64" spans="2:12" ht="15.75">
      <c r="B64" s="260" t="s">
        <v>312</v>
      </c>
      <c r="C64" s="260">
        <v>21</v>
      </c>
      <c r="D64" s="260" t="s">
        <v>425</v>
      </c>
      <c r="E64" s="261" t="s">
        <v>426</v>
      </c>
      <c r="F64" s="262">
        <v>77684</v>
      </c>
      <c r="G64" s="266">
        <v>57</v>
      </c>
      <c r="H64" s="260" t="s">
        <v>312</v>
      </c>
      <c r="I64" s="260">
        <v>21</v>
      </c>
      <c r="J64" s="260" t="s">
        <v>717</v>
      </c>
      <c r="K64" s="261" t="s">
        <v>718</v>
      </c>
      <c r="L64" s="262">
        <v>28511</v>
      </c>
    </row>
    <row r="65" spans="2:12" ht="15.75">
      <c r="B65" s="260" t="s">
        <v>312</v>
      </c>
      <c r="C65" s="260">
        <v>21</v>
      </c>
      <c r="D65" s="260" t="s">
        <v>427</v>
      </c>
      <c r="E65" s="261" t="s">
        <v>428</v>
      </c>
      <c r="F65" s="262">
        <v>14346</v>
      </c>
      <c r="G65" s="266">
        <v>58</v>
      </c>
      <c r="H65" s="260" t="s">
        <v>312</v>
      </c>
      <c r="I65" s="260">
        <v>21</v>
      </c>
      <c r="J65" s="260" t="s">
        <v>389</v>
      </c>
      <c r="K65" s="261" t="s">
        <v>390</v>
      </c>
      <c r="L65" s="262">
        <v>28022</v>
      </c>
    </row>
    <row r="66" spans="2:12" ht="15.75">
      <c r="B66" s="260" t="s">
        <v>312</v>
      </c>
      <c r="C66" s="260">
        <v>21</v>
      </c>
      <c r="D66" s="260" t="s">
        <v>429</v>
      </c>
      <c r="E66" s="261" t="s">
        <v>430</v>
      </c>
      <c r="F66" s="262">
        <v>120265</v>
      </c>
      <c r="G66" s="266">
        <v>59</v>
      </c>
      <c r="H66" s="260" t="s">
        <v>312</v>
      </c>
      <c r="I66" s="260">
        <v>21</v>
      </c>
      <c r="J66" s="260" t="s">
        <v>483</v>
      </c>
      <c r="K66" s="261" t="s">
        <v>484</v>
      </c>
      <c r="L66" s="262">
        <v>27976</v>
      </c>
    </row>
    <row r="67" spans="2:12" ht="15.75">
      <c r="B67" s="260" t="s">
        <v>312</v>
      </c>
      <c r="C67" s="260">
        <v>21</v>
      </c>
      <c r="D67" s="260" t="s">
        <v>431</v>
      </c>
      <c r="E67" s="261" t="s">
        <v>432</v>
      </c>
      <c r="F67" s="262">
        <v>48320</v>
      </c>
      <c r="G67" s="266">
        <v>60</v>
      </c>
      <c r="H67" s="260" t="s">
        <v>312</v>
      </c>
      <c r="I67" s="260">
        <v>21</v>
      </c>
      <c r="J67" s="260" t="s">
        <v>657</v>
      </c>
      <c r="K67" s="261" t="s">
        <v>658</v>
      </c>
      <c r="L67" s="262">
        <v>27817</v>
      </c>
    </row>
    <row r="68" spans="2:12" ht="15.75">
      <c r="B68" s="260" t="s">
        <v>312</v>
      </c>
      <c r="C68" s="260">
        <v>21</v>
      </c>
      <c r="D68" s="260" t="s">
        <v>433</v>
      </c>
      <c r="E68" s="261" t="s">
        <v>434</v>
      </c>
      <c r="F68" s="262">
        <v>40268</v>
      </c>
      <c r="G68" s="266">
        <v>61</v>
      </c>
      <c r="H68" s="260" t="s">
        <v>312</v>
      </c>
      <c r="I68" s="260">
        <v>21</v>
      </c>
      <c r="J68" s="260" t="s">
        <v>549</v>
      </c>
      <c r="K68" s="261" t="s">
        <v>550</v>
      </c>
      <c r="L68" s="262">
        <v>27507</v>
      </c>
    </row>
    <row r="69" spans="2:12" ht="15.75">
      <c r="B69" s="260" t="s">
        <v>312</v>
      </c>
      <c r="C69" s="260">
        <v>21</v>
      </c>
      <c r="D69" s="260" t="s">
        <v>435</v>
      </c>
      <c r="E69" s="261" t="s">
        <v>436</v>
      </c>
      <c r="F69" s="262">
        <v>15782</v>
      </c>
      <c r="G69" s="266">
        <v>62</v>
      </c>
      <c r="H69" s="260" t="s">
        <v>312</v>
      </c>
      <c r="I69" s="260">
        <v>21</v>
      </c>
      <c r="J69" s="260" t="s">
        <v>335</v>
      </c>
      <c r="K69" s="261" t="s">
        <v>336</v>
      </c>
      <c r="L69" s="262">
        <v>26880</v>
      </c>
    </row>
    <row r="70" spans="2:12" ht="15.75">
      <c r="B70" s="260" t="s">
        <v>312</v>
      </c>
      <c r="C70" s="260">
        <v>21</v>
      </c>
      <c r="D70" s="260" t="s">
        <v>437</v>
      </c>
      <c r="E70" s="261" t="s">
        <v>438</v>
      </c>
      <c r="F70" s="262">
        <v>63821</v>
      </c>
      <c r="G70" s="266">
        <v>63</v>
      </c>
      <c r="H70" s="260" t="s">
        <v>312</v>
      </c>
      <c r="I70" s="260">
        <v>21</v>
      </c>
      <c r="J70" s="260" t="s">
        <v>485</v>
      </c>
      <c r="K70" s="261" t="s">
        <v>486</v>
      </c>
      <c r="L70" s="262">
        <v>26452</v>
      </c>
    </row>
    <row r="71" spans="2:12" ht="15.75">
      <c r="B71" s="260" t="s">
        <v>312</v>
      </c>
      <c r="C71" s="260">
        <v>21</v>
      </c>
      <c r="D71" s="260" t="s">
        <v>439</v>
      </c>
      <c r="E71" s="261" t="s">
        <v>440</v>
      </c>
      <c r="F71" s="262">
        <v>30913</v>
      </c>
      <c r="G71" s="266">
        <v>64</v>
      </c>
      <c r="H71" s="260" t="s">
        <v>312</v>
      </c>
      <c r="I71" s="260">
        <v>21</v>
      </c>
      <c r="J71" s="260" t="s">
        <v>325</v>
      </c>
      <c r="K71" s="261" t="s">
        <v>326</v>
      </c>
      <c r="L71" s="262">
        <v>26348</v>
      </c>
    </row>
    <row r="72" spans="2:12" ht="15.75">
      <c r="B72" s="260" t="s">
        <v>312</v>
      </c>
      <c r="C72" s="260">
        <v>21</v>
      </c>
      <c r="D72" s="260" t="s">
        <v>441</v>
      </c>
      <c r="E72" s="261" t="s">
        <v>442</v>
      </c>
      <c r="F72" s="262">
        <v>12653</v>
      </c>
      <c r="G72" s="266">
        <v>65</v>
      </c>
      <c r="H72" s="260" t="s">
        <v>312</v>
      </c>
      <c r="I72" s="260">
        <v>21</v>
      </c>
      <c r="J72" s="260" t="s">
        <v>321</v>
      </c>
      <c r="K72" s="261" t="s">
        <v>322</v>
      </c>
      <c r="L72" s="262">
        <v>25823</v>
      </c>
    </row>
    <row r="73" spans="2:12" ht="15.75">
      <c r="B73" s="260" t="s">
        <v>312</v>
      </c>
      <c r="C73" s="260">
        <v>21</v>
      </c>
      <c r="D73" s="260" t="s">
        <v>443</v>
      </c>
      <c r="E73" s="261" t="s">
        <v>444</v>
      </c>
      <c r="F73" s="262">
        <v>22881</v>
      </c>
      <c r="G73" s="266">
        <v>66</v>
      </c>
      <c r="H73" s="260" t="s">
        <v>312</v>
      </c>
      <c r="I73" s="260">
        <v>21</v>
      </c>
      <c r="J73" s="260" t="s">
        <v>497</v>
      </c>
      <c r="K73" s="261" t="s">
        <v>498</v>
      </c>
      <c r="L73" s="262">
        <v>25440</v>
      </c>
    </row>
    <row r="74" spans="2:12" ht="15.75">
      <c r="B74" s="260" t="s">
        <v>312</v>
      </c>
      <c r="C74" s="260">
        <v>21</v>
      </c>
      <c r="D74" s="260" t="s">
        <v>445</v>
      </c>
      <c r="E74" s="261" t="s">
        <v>446</v>
      </c>
      <c r="F74" s="262">
        <v>11084</v>
      </c>
      <c r="G74" s="266">
        <v>67</v>
      </c>
      <c r="H74" s="260" t="s">
        <v>312</v>
      </c>
      <c r="I74" s="260">
        <v>21</v>
      </c>
      <c r="J74" s="260" t="s">
        <v>677</v>
      </c>
      <c r="K74" s="261" t="s">
        <v>678</v>
      </c>
      <c r="L74" s="262">
        <v>25371</v>
      </c>
    </row>
    <row r="75" spans="2:12" ht="15.75">
      <c r="B75" s="260" t="s">
        <v>312</v>
      </c>
      <c r="C75" s="260">
        <v>21</v>
      </c>
      <c r="D75" s="260" t="s">
        <v>447</v>
      </c>
      <c r="E75" s="261" t="s">
        <v>448</v>
      </c>
      <c r="F75" s="262">
        <v>17029</v>
      </c>
      <c r="G75" s="266">
        <v>68</v>
      </c>
      <c r="H75" s="260" t="s">
        <v>312</v>
      </c>
      <c r="I75" s="260">
        <v>21</v>
      </c>
      <c r="J75" s="260" t="s">
        <v>475</v>
      </c>
      <c r="K75" s="261" t="s">
        <v>476</v>
      </c>
      <c r="L75" s="262">
        <v>25117</v>
      </c>
    </row>
    <row r="76" spans="2:12" ht="15.75">
      <c r="B76" s="260" t="s">
        <v>312</v>
      </c>
      <c r="C76" s="260">
        <v>21</v>
      </c>
      <c r="D76" s="260" t="s">
        <v>449</v>
      </c>
      <c r="E76" s="261" t="s">
        <v>450</v>
      </c>
      <c r="F76" s="262">
        <v>40629</v>
      </c>
      <c r="G76" s="266">
        <v>69</v>
      </c>
      <c r="H76" s="260" t="s">
        <v>312</v>
      </c>
      <c r="I76" s="260">
        <v>21</v>
      </c>
      <c r="J76" s="260" t="s">
        <v>643</v>
      </c>
      <c r="K76" s="261" t="s">
        <v>644</v>
      </c>
      <c r="L76" s="262">
        <v>25041</v>
      </c>
    </row>
    <row r="77" spans="2:12" ht="15.75">
      <c r="B77" s="260" t="s">
        <v>312</v>
      </c>
      <c r="C77" s="260">
        <v>21</v>
      </c>
      <c r="D77" s="260" t="s">
        <v>451</v>
      </c>
      <c r="E77" s="261" t="s">
        <v>452</v>
      </c>
      <c r="F77" s="262">
        <v>8321</v>
      </c>
      <c r="G77" s="266">
        <v>70</v>
      </c>
      <c r="H77" s="260" t="s">
        <v>312</v>
      </c>
      <c r="I77" s="260">
        <v>21</v>
      </c>
      <c r="J77" s="260" t="s">
        <v>729</v>
      </c>
      <c r="K77" s="261" t="s">
        <v>730</v>
      </c>
      <c r="L77" s="262">
        <v>24907</v>
      </c>
    </row>
    <row r="78" spans="2:12" ht="15.75">
      <c r="B78" s="260" t="s">
        <v>312</v>
      </c>
      <c r="C78" s="260">
        <v>21</v>
      </c>
      <c r="D78" s="260" t="s">
        <v>453</v>
      </c>
      <c r="E78" s="261" t="s">
        <v>454</v>
      </c>
      <c r="F78" s="262">
        <v>10073</v>
      </c>
      <c r="G78" s="266">
        <v>71</v>
      </c>
      <c r="H78" s="260" t="s">
        <v>312</v>
      </c>
      <c r="I78" s="260">
        <v>21</v>
      </c>
      <c r="J78" s="260" t="s">
        <v>641</v>
      </c>
      <c r="K78" s="261" t="s">
        <v>642</v>
      </c>
      <c r="L78" s="262">
        <v>24663</v>
      </c>
    </row>
    <row r="79" spans="2:12" ht="15.75">
      <c r="B79" s="260" t="s">
        <v>312</v>
      </c>
      <c r="C79" s="260">
        <v>21</v>
      </c>
      <c r="D79" s="260" t="s">
        <v>455</v>
      </c>
      <c r="E79" s="261" t="s">
        <v>456</v>
      </c>
      <c r="F79" s="262">
        <v>18573</v>
      </c>
      <c r="G79" s="266">
        <v>72</v>
      </c>
      <c r="H79" s="260" t="s">
        <v>312</v>
      </c>
      <c r="I79" s="260">
        <v>21</v>
      </c>
      <c r="J79" s="260" t="s">
        <v>589</v>
      </c>
      <c r="K79" s="261" t="s">
        <v>590</v>
      </c>
      <c r="L79" s="262">
        <v>24475</v>
      </c>
    </row>
    <row r="80" spans="2:12" ht="15.75">
      <c r="B80" s="260" t="s">
        <v>312</v>
      </c>
      <c r="C80" s="260">
        <v>21</v>
      </c>
      <c r="D80" s="260" t="s">
        <v>457</v>
      </c>
      <c r="E80" s="261" t="s">
        <v>458</v>
      </c>
      <c r="F80" s="262">
        <v>12375</v>
      </c>
      <c r="G80" s="266">
        <v>73</v>
      </c>
      <c r="H80" s="260" t="s">
        <v>312</v>
      </c>
      <c r="I80" s="260">
        <v>21</v>
      </c>
      <c r="J80" s="260" t="s">
        <v>411</v>
      </c>
      <c r="K80" s="261" t="s">
        <v>412</v>
      </c>
      <c r="L80" s="262">
        <v>23866</v>
      </c>
    </row>
    <row r="81" spans="2:12" ht="15.75">
      <c r="B81" s="260" t="s">
        <v>312</v>
      </c>
      <c r="C81" s="260">
        <v>21</v>
      </c>
      <c r="D81" s="260" t="s">
        <v>459</v>
      </c>
      <c r="E81" s="261" t="s">
        <v>460</v>
      </c>
      <c r="F81" s="262">
        <v>15239</v>
      </c>
      <c r="G81" s="266">
        <v>74</v>
      </c>
      <c r="H81" s="260" t="s">
        <v>312</v>
      </c>
      <c r="I81" s="260">
        <v>21</v>
      </c>
      <c r="J81" s="260" t="s">
        <v>391</v>
      </c>
      <c r="K81" s="261" t="s">
        <v>392</v>
      </c>
      <c r="L81" s="262">
        <v>23375</v>
      </c>
    </row>
    <row r="82" spans="2:12" ht="15.75">
      <c r="B82" s="260" t="s">
        <v>312</v>
      </c>
      <c r="C82" s="260">
        <v>21</v>
      </c>
      <c r="D82" s="260" t="s">
        <v>461</v>
      </c>
      <c r="E82" s="261" t="s">
        <v>462</v>
      </c>
      <c r="F82" s="262">
        <v>11464</v>
      </c>
      <c r="G82" s="266">
        <v>75</v>
      </c>
      <c r="H82" s="260" t="s">
        <v>312</v>
      </c>
      <c r="I82" s="260">
        <v>21</v>
      </c>
      <c r="J82" s="260" t="s">
        <v>607</v>
      </c>
      <c r="K82" s="261" t="s">
        <v>608</v>
      </c>
      <c r="L82" s="262">
        <v>23243</v>
      </c>
    </row>
    <row r="83" spans="2:12" ht="15.75">
      <c r="B83" s="260" t="s">
        <v>312</v>
      </c>
      <c r="C83" s="260">
        <v>21</v>
      </c>
      <c r="D83" s="260" t="s">
        <v>463</v>
      </c>
      <c r="E83" s="261" t="s">
        <v>464</v>
      </c>
      <c r="F83" s="262">
        <v>17579</v>
      </c>
      <c r="G83" s="266">
        <v>76</v>
      </c>
      <c r="H83" s="260" t="s">
        <v>312</v>
      </c>
      <c r="I83" s="260">
        <v>21</v>
      </c>
      <c r="J83" s="260" t="s">
        <v>503</v>
      </c>
      <c r="K83" s="261" t="s">
        <v>504</v>
      </c>
      <c r="L83" s="262">
        <v>23232</v>
      </c>
    </row>
    <row r="84" spans="2:12" ht="15.75">
      <c r="B84" s="260" t="s">
        <v>312</v>
      </c>
      <c r="C84" s="260">
        <v>21</v>
      </c>
      <c r="D84" s="260" t="s">
        <v>465</v>
      </c>
      <c r="E84" s="261" t="s">
        <v>466</v>
      </c>
      <c r="F84" s="262">
        <v>10591</v>
      </c>
      <c r="G84" s="266">
        <v>77</v>
      </c>
      <c r="H84" s="260" t="s">
        <v>312</v>
      </c>
      <c r="I84" s="260">
        <v>21</v>
      </c>
      <c r="J84" s="260" t="s">
        <v>413</v>
      </c>
      <c r="K84" s="261" t="s">
        <v>414</v>
      </c>
      <c r="L84" s="262">
        <v>23219</v>
      </c>
    </row>
    <row r="85" spans="2:12" ht="15.75">
      <c r="B85" s="260" t="s">
        <v>312</v>
      </c>
      <c r="C85" s="260">
        <v>21</v>
      </c>
      <c r="D85" s="260" t="s">
        <v>467</v>
      </c>
      <c r="E85" s="261" t="s">
        <v>468</v>
      </c>
      <c r="F85" s="262">
        <v>17747</v>
      </c>
      <c r="G85" s="266">
        <v>78</v>
      </c>
      <c r="H85" s="260" t="s">
        <v>312</v>
      </c>
      <c r="I85" s="260">
        <v>21</v>
      </c>
      <c r="J85" s="260" t="s">
        <v>443</v>
      </c>
      <c r="K85" s="261" t="s">
        <v>444</v>
      </c>
      <c r="L85" s="262">
        <v>22881</v>
      </c>
    </row>
    <row r="86" spans="2:12" ht="15.75">
      <c r="B86" s="260" t="s">
        <v>312</v>
      </c>
      <c r="C86" s="260">
        <v>21</v>
      </c>
      <c r="D86" s="260" t="s">
        <v>469</v>
      </c>
      <c r="E86" s="261" t="s">
        <v>470</v>
      </c>
      <c r="F86" s="262">
        <v>16456</v>
      </c>
      <c r="G86" s="266">
        <v>79</v>
      </c>
      <c r="H86" s="260" t="s">
        <v>312</v>
      </c>
      <c r="I86" s="260">
        <v>21</v>
      </c>
      <c r="J86" s="260" t="s">
        <v>539</v>
      </c>
      <c r="K86" s="261" t="s">
        <v>540</v>
      </c>
      <c r="L86" s="262">
        <v>22822</v>
      </c>
    </row>
    <row r="87" spans="2:12" ht="15.75">
      <c r="B87" s="260" t="s">
        <v>312</v>
      </c>
      <c r="C87" s="260">
        <v>21</v>
      </c>
      <c r="D87" s="260" t="s">
        <v>471</v>
      </c>
      <c r="E87" s="261" t="s">
        <v>472</v>
      </c>
      <c r="F87" s="262">
        <v>7626</v>
      </c>
      <c r="G87" s="266">
        <v>80</v>
      </c>
      <c r="H87" s="260" t="s">
        <v>312</v>
      </c>
      <c r="I87" s="260">
        <v>21</v>
      </c>
      <c r="J87" s="260" t="s">
        <v>595</v>
      </c>
      <c r="K87" s="261" t="s">
        <v>596</v>
      </c>
      <c r="L87" s="262">
        <v>22602</v>
      </c>
    </row>
    <row r="88" spans="2:12" ht="15.75">
      <c r="B88" s="260" t="s">
        <v>312</v>
      </c>
      <c r="C88" s="260">
        <v>21</v>
      </c>
      <c r="D88" s="260" t="s">
        <v>473</v>
      </c>
      <c r="E88" s="261" t="s">
        <v>474</v>
      </c>
      <c r="F88" s="262">
        <v>10011</v>
      </c>
      <c r="G88" s="266">
        <v>81</v>
      </c>
      <c r="H88" s="260" t="s">
        <v>312</v>
      </c>
      <c r="I88" s="260">
        <v>21</v>
      </c>
      <c r="J88" s="260" t="s">
        <v>319</v>
      </c>
      <c r="K88" s="261" t="s">
        <v>320</v>
      </c>
      <c r="L88" s="262">
        <v>21659</v>
      </c>
    </row>
    <row r="89" spans="2:12" ht="15.75">
      <c r="B89" s="260" t="s">
        <v>312</v>
      </c>
      <c r="C89" s="260">
        <v>21</v>
      </c>
      <c r="D89" s="260" t="s">
        <v>475</v>
      </c>
      <c r="E89" s="261" t="s">
        <v>476</v>
      </c>
      <c r="F89" s="262">
        <v>25117</v>
      </c>
      <c r="G89" s="266">
        <v>82</v>
      </c>
      <c r="H89" s="260" t="s">
        <v>312</v>
      </c>
      <c r="I89" s="260">
        <v>21</v>
      </c>
      <c r="J89" s="260" t="s">
        <v>407</v>
      </c>
      <c r="K89" s="261" t="s">
        <v>408</v>
      </c>
      <c r="L89" s="262">
        <v>21464</v>
      </c>
    </row>
    <row r="90" spans="2:12" ht="15.75">
      <c r="B90" s="260" t="s">
        <v>312</v>
      </c>
      <c r="C90" s="260">
        <v>21</v>
      </c>
      <c r="D90" s="260" t="s">
        <v>477</v>
      </c>
      <c r="E90" s="261" t="s">
        <v>478</v>
      </c>
      <c r="F90" s="262">
        <v>6142</v>
      </c>
      <c r="G90" s="266">
        <v>83</v>
      </c>
      <c r="H90" s="260" t="s">
        <v>312</v>
      </c>
      <c r="I90" s="260">
        <v>21</v>
      </c>
      <c r="J90" s="260" t="s">
        <v>601</v>
      </c>
      <c r="K90" s="261" t="s">
        <v>602</v>
      </c>
      <c r="L90" s="262">
        <v>21164</v>
      </c>
    </row>
    <row r="91" spans="2:12" ht="15.75">
      <c r="B91" s="260" t="s">
        <v>312</v>
      </c>
      <c r="C91" s="260">
        <v>21</v>
      </c>
      <c r="D91" s="260" t="s">
        <v>479</v>
      </c>
      <c r="E91" s="261" t="s">
        <v>480</v>
      </c>
      <c r="F91" s="262">
        <v>67626</v>
      </c>
      <c r="G91" s="266">
        <v>84</v>
      </c>
      <c r="H91" s="260" t="s">
        <v>312</v>
      </c>
      <c r="I91" s="260">
        <v>21</v>
      </c>
      <c r="J91" s="260" t="s">
        <v>423</v>
      </c>
      <c r="K91" s="261" t="s">
        <v>424</v>
      </c>
      <c r="L91" s="262">
        <v>21013</v>
      </c>
    </row>
    <row r="92" spans="2:12" ht="15.75">
      <c r="B92" s="260" t="s">
        <v>312</v>
      </c>
      <c r="C92" s="260">
        <v>21</v>
      </c>
      <c r="D92" s="260" t="s">
        <v>481</v>
      </c>
      <c r="E92" s="261" t="s">
        <v>482</v>
      </c>
      <c r="F92" s="262">
        <v>11827</v>
      </c>
      <c r="G92" s="266">
        <v>85</v>
      </c>
      <c r="H92" s="260" t="s">
        <v>312</v>
      </c>
      <c r="I92" s="260">
        <v>21</v>
      </c>
      <c r="J92" s="260" t="s">
        <v>575</v>
      </c>
      <c r="K92" s="261" t="s">
        <v>576</v>
      </c>
      <c r="L92" s="262">
        <v>20892</v>
      </c>
    </row>
    <row r="93" spans="2:12" ht="15.75">
      <c r="B93" s="260" t="s">
        <v>312</v>
      </c>
      <c r="C93" s="260">
        <v>21</v>
      </c>
      <c r="D93" s="260" t="s">
        <v>483</v>
      </c>
      <c r="E93" s="261" t="s">
        <v>484</v>
      </c>
      <c r="F93" s="262">
        <v>27976</v>
      </c>
      <c r="G93" s="266">
        <v>86</v>
      </c>
      <c r="H93" s="260" t="s">
        <v>312</v>
      </c>
      <c r="I93" s="260">
        <v>21</v>
      </c>
      <c r="J93" s="260" t="s">
        <v>721</v>
      </c>
      <c r="K93" s="261" t="s">
        <v>722</v>
      </c>
      <c r="L93" s="262">
        <v>20891</v>
      </c>
    </row>
    <row r="94" spans="2:12" ht="15.75">
      <c r="B94" s="260" t="s">
        <v>312</v>
      </c>
      <c r="C94" s="260">
        <v>21</v>
      </c>
      <c r="D94" s="260" t="s">
        <v>485</v>
      </c>
      <c r="E94" s="261" t="s">
        <v>486</v>
      </c>
      <c r="F94" s="262">
        <v>26452</v>
      </c>
      <c r="G94" s="266">
        <v>87</v>
      </c>
      <c r="H94" s="260" t="s">
        <v>312</v>
      </c>
      <c r="I94" s="260">
        <v>21</v>
      </c>
      <c r="J94" s="260" t="s">
        <v>373</v>
      </c>
      <c r="K94" s="261" t="s">
        <v>374</v>
      </c>
      <c r="L94" s="262">
        <v>20853</v>
      </c>
    </row>
    <row r="95" spans="2:12" ht="15.75">
      <c r="B95" s="260" t="s">
        <v>312</v>
      </c>
      <c r="C95" s="260">
        <v>21</v>
      </c>
      <c r="D95" s="260" t="s">
        <v>487</v>
      </c>
      <c r="E95" s="261" t="s">
        <v>488</v>
      </c>
      <c r="F95" s="262">
        <v>13774</v>
      </c>
      <c r="G95" s="266">
        <v>88</v>
      </c>
      <c r="H95" s="260" t="s">
        <v>312</v>
      </c>
      <c r="I95" s="260">
        <v>21</v>
      </c>
      <c r="J95" s="260" t="s">
        <v>531</v>
      </c>
      <c r="K95" s="261" t="s">
        <v>532</v>
      </c>
      <c r="L95" s="262">
        <v>20815</v>
      </c>
    </row>
    <row r="96" spans="2:12" ht="15.75">
      <c r="B96" s="260" t="s">
        <v>312</v>
      </c>
      <c r="C96" s="260">
        <v>21</v>
      </c>
      <c r="D96" s="260" t="s">
        <v>489</v>
      </c>
      <c r="E96" s="261" t="s">
        <v>490</v>
      </c>
      <c r="F96" s="262">
        <v>11628</v>
      </c>
      <c r="G96" s="266">
        <v>89</v>
      </c>
      <c r="H96" s="260" t="s">
        <v>312</v>
      </c>
      <c r="I96" s="260">
        <v>21</v>
      </c>
      <c r="J96" s="260" t="s">
        <v>699</v>
      </c>
      <c r="K96" s="261" t="s">
        <v>700</v>
      </c>
      <c r="L96" s="262">
        <v>20678</v>
      </c>
    </row>
    <row r="97" spans="2:12" ht="15.75">
      <c r="B97" s="260" t="s">
        <v>312</v>
      </c>
      <c r="C97" s="260">
        <v>21</v>
      </c>
      <c r="D97" s="260" t="s">
        <v>491</v>
      </c>
      <c r="E97" s="261" t="s">
        <v>492</v>
      </c>
      <c r="F97" s="262">
        <v>253123</v>
      </c>
      <c r="G97" s="266">
        <v>90</v>
      </c>
      <c r="H97" s="260" t="s">
        <v>312</v>
      </c>
      <c r="I97" s="260">
        <v>21</v>
      </c>
      <c r="J97" s="260" t="s">
        <v>585</v>
      </c>
      <c r="K97" s="261" t="s">
        <v>586</v>
      </c>
      <c r="L97" s="262">
        <v>20612</v>
      </c>
    </row>
    <row r="98" spans="2:12" ht="15.75">
      <c r="B98" s="260" t="s">
        <v>312</v>
      </c>
      <c r="C98" s="260">
        <v>21</v>
      </c>
      <c r="D98" s="260" t="s">
        <v>493</v>
      </c>
      <c r="E98" s="261" t="s">
        <v>494</v>
      </c>
      <c r="F98" s="262">
        <v>15609</v>
      </c>
      <c r="G98" s="266">
        <v>91</v>
      </c>
      <c r="H98" s="260" t="s">
        <v>312</v>
      </c>
      <c r="I98" s="260">
        <v>21</v>
      </c>
      <c r="J98" s="260" t="s">
        <v>547</v>
      </c>
      <c r="K98" s="261" t="s">
        <v>548</v>
      </c>
      <c r="L98" s="262">
        <v>20596</v>
      </c>
    </row>
    <row r="99" spans="2:12" ht="15.75">
      <c r="B99" s="260" t="s">
        <v>312</v>
      </c>
      <c r="C99" s="260">
        <v>21</v>
      </c>
      <c r="D99" s="260" t="s">
        <v>495</v>
      </c>
      <c r="E99" s="261" t="s">
        <v>496</v>
      </c>
      <c r="F99" s="262">
        <v>66433</v>
      </c>
      <c r="G99" s="266">
        <v>92</v>
      </c>
      <c r="H99" s="260" t="s">
        <v>312</v>
      </c>
      <c r="I99" s="260">
        <v>21</v>
      </c>
      <c r="J99" s="260" t="s">
        <v>565</v>
      </c>
      <c r="K99" s="261" t="s">
        <v>566</v>
      </c>
      <c r="L99" s="262">
        <v>20393</v>
      </c>
    </row>
    <row r="100" spans="2:12" ht="15.75">
      <c r="B100" s="260" t="s">
        <v>312</v>
      </c>
      <c r="C100" s="260">
        <v>21</v>
      </c>
      <c r="D100" s="260" t="s">
        <v>497</v>
      </c>
      <c r="E100" s="261" t="s">
        <v>498</v>
      </c>
      <c r="F100" s="262">
        <v>25440</v>
      </c>
      <c r="G100" s="266">
        <v>93</v>
      </c>
      <c r="H100" s="260" t="s">
        <v>312</v>
      </c>
      <c r="I100" s="260">
        <v>21</v>
      </c>
      <c r="J100" s="260" t="s">
        <v>669</v>
      </c>
      <c r="K100" s="261" t="s">
        <v>670</v>
      </c>
      <c r="L100" s="262">
        <v>20235</v>
      </c>
    </row>
    <row r="101" spans="2:12" ht="15.75">
      <c r="B101" s="260" t="s">
        <v>312</v>
      </c>
      <c r="C101" s="260">
        <v>21</v>
      </c>
      <c r="D101" s="260" t="s">
        <v>499</v>
      </c>
      <c r="E101" s="261" t="s">
        <v>500</v>
      </c>
      <c r="F101" s="262">
        <v>9819</v>
      </c>
      <c r="G101" s="266">
        <v>94</v>
      </c>
      <c r="H101" s="260" t="s">
        <v>312</v>
      </c>
      <c r="I101" s="260">
        <v>21</v>
      </c>
      <c r="J101" s="260" t="s">
        <v>625</v>
      </c>
      <c r="K101" s="261" t="s">
        <v>626</v>
      </c>
      <c r="L101" s="262">
        <v>19846</v>
      </c>
    </row>
    <row r="102" spans="2:12" ht="15.75">
      <c r="B102" s="260" t="s">
        <v>312</v>
      </c>
      <c r="C102" s="260">
        <v>21</v>
      </c>
      <c r="D102" s="260" t="s">
        <v>501</v>
      </c>
      <c r="E102" s="261" t="s">
        <v>502</v>
      </c>
      <c r="F102" s="262">
        <v>16124</v>
      </c>
      <c r="G102" s="266">
        <v>95</v>
      </c>
      <c r="H102" s="260" t="s">
        <v>312</v>
      </c>
      <c r="I102" s="260">
        <v>21</v>
      </c>
      <c r="J102" s="260" t="s">
        <v>405</v>
      </c>
      <c r="K102" s="261" t="s">
        <v>406</v>
      </c>
      <c r="L102" s="262">
        <v>19702</v>
      </c>
    </row>
    <row r="103" spans="2:12" ht="15.75">
      <c r="B103" s="260" t="s">
        <v>312</v>
      </c>
      <c r="C103" s="260">
        <v>21</v>
      </c>
      <c r="D103" s="260" t="s">
        <v>503</v>
      </c>
      <c r="E103" s="261" t="s">
        <v>504</v>
      </c>
      <c r="F103" s="262">
        <v>23232</v>
      </c>
      <c r="G103" s="266">
        <v>96</v>
      </c>
      <c r="H103" s="260" t="s">
        <v>312</v>
      </c>
      <c r="I103" s="260">
        <v>21</v>
      </c>
      <c r="J103" s="260" t="s">
        <v>573</v>
      </c>
      <c r="K103" s="261" t="s">
        <v>574</v>
      </c>
      <c r="L103" s="262">
        <v>19288</v>
      </c>
    </row>
    <row r="104" spans="2:12" ht="15.75">
      <c r="B104" s="260" t="s">
        <v>312</v>
      </c>
      <c r="C104" s="260">
        <v>21</v>
      </c>
      <c r="D104" s="260" t="s">
        <v>505</v>
      </c>
      <c r="E104" s="261" t="s">
        <v>506</v>
      </c>
      <c r="F104" s="262">
        <v>15827</v>
      </c>
      <c r="G104" s="266">
        <v>97</v>
      </c>
      <c r="H104" s="260" t="s">
        <v>312</v>
      </c>
      <c r="I104" s="260">
        <v>21</v>
      </c>
      <c r="J104" s="260" t="s">
        <v>529</v>
      </c>
      <c r="K104" s="261" t="s">
        <v>530</v>
      </c>
      <c r="L104" s="262">
        <v>19267</v>
      </c>
    </row>
    <row r="105" spans="2:12" ht="15.75">
      <c r="B105" s="260" t="s">
        <v>312</v>
      </c>
      <c r="C105" s="260">
        <v>21</v>
      </c>
      <c r="D105" s="260" t="s">
        <v>507</v>
      </c>
      <c r="E105" s="261" t="s">
        <v>508</v>
      </c>
      <c r="F105" s="262">
        <v>3431</v>
      </c>
      <c r="G105" s="266">
        <v>98</v>
      </c>
      <c r="H105" s="260" t="s">
        <v>312</v>
      </c>
      <c r="I105" s="260">
        <v>21</v>
      </c>
      <c r="J105" s="260" t="s">
        <v>567</v>
      </c>
      <c r="K105" s="261" t="s">
        <v>568</v>
      </c>
      <c r="L105" s="262">
        <v>19080</v>
      </c>
    </row>
    <row r="106" spans="2:12" ht="15.75">
      <c r="B106" s="260" t="s">
        <v>312</v>
      </c>
      <c r="C106" s="260">
        <v>21</v>
      </c>
      <c r="D106" s="260" t="s">
        <v>509</v>
      </c>
      <c r="E106" s="261" t="s">
        <v>510</v>
      </c>
      <c r="F106" s="262">
        <v>48992</v>
      </c>
      <c r="G106" s="266">
        <v>99</v>
      </c>
      <c r="H106" s="260" t="s">
        <v>312</v>
      </c>
      <c r="I106" s="260">
        <v>21</v>
      </c>
      <c r="J106" s="260" t="s">
        <v>581</v>
      </c>
      <c r="K106" s="261" t="s">
        <v>582</v>
      </c>
      <c r="L106" s="262">
        <v>18999</v>
      </c>
    </row>
    <row r="107" spans="2:12" ht="15.75">
      <c r="B107" s="260" t="s">
        <v>312</v>
      </c>
      <c r="C107" s="260">
        <v>21</v>
      </c>
      <c r="D107" s="260" t="s">
        <v>511</v>
      </c>
      <c r="E107" s="261" t="s">
        <v>512</v>
      </c>
      <c r="F107" s="262">
        <v>10602</v>
      </c>
      <c r="G107" s="266">
        <v>100</v>
      </c>
      <c r="H107" s="260" t="s">
        <v>312</v>
      </c>
      <c r="I107" s="260">
        <v>21</v>
      </c>
      <c r="J107" s="260" t="s">
        <v>401</v>
      </c>
      <c r="K107" s="261" t="s">
        <v>402</v>
      </c>
      <c r="L107" s="262">
        <v>18943</v>
      </c>
    </row>
    <row r="108" spans="2:12" ht="15.75">
      <c r="B108" s="260" t="s">
        <v>312</v>
      </c>
      <c r="C108" s="260">
        <v>21</v>
      </c>
      <c r="D108" s="260" t="s">
        <v>513</v>
      </c>
      <c r="E108" s="261" t="s">
        <v>514</v>
      </c>
      <c r="F108" s="262">
        <v>8716</v>
      </c>
      <c r="G108" s="266">
        <v>101</v>
      </c>
      <c r="H108" s="260" t="s">
        <v>312</v>
      </c>
      <c r="I108" s="260">
        <v>21</v>
      </c>
      <c r="J108" s="260" t="s">
        <v>557</v>
      </c>
      <c r="K108" s="261" t="s">
        <v>558</v>
      </c>
      <c r="L108" s="262">
        <v>18938</v>
      </c>
    </row>
    <row r="109" spans="2:12" ht="15.75">
      <c r="B109" s="260" t="s">
        <v>312</v>
      </c>
      <c r="C109" s="260">
        <v>21</v>
      </c>
      <c r="D109" s="260" t="s">
        <v>515</v>
      </c>
      <c r="E109" s="261" t="s">
        <v>516</v>
      </c>
      <c r="F109" s="262">
        <v>15893</v>
      </c>
      <c r="G109" s="266">
        <v>102</v>
      </c>
      <c r="H109" s="260" t="s">
        <v>312</v>
      </c>
      <c r="I109" s="260">
        <v>21</v>
      </c>
      <c r="J109" s="260" t="s">
        <v>685</v>
      </c>
      <c r="K109" s="261" t="s">
        <v>686</v>
      </c>
      <c r="L109" s="262">
        <v>18607</v>
      </c>
    </row>
    <row r="110" spans="2:12" ht="15.75">
      <c r="B110" s="260" t="s">
        <v>312</v>
      </c>
      <c r="C110" s="260">
        <v>21</v>
      </c>
      <c r="D110" s="260" t="s">
        <v>517</v>
      </c>
      <c r="E110" s="261" t="s">
        <v>518</v>
      </c>
      <c r="F110" s="262">
        <v>11020</v>
      </c>
      <c r="G110" s="266">
        <v>103</v>
      </c>
      <c r="H110" s="260" t="s">
        <v>312</v>
      </c>
      <c r="I110" s="260">
        <v>21</v>
      </c>
      <c r="J110" s="260" t="s">
        <v>455</v>
      </c>
      <c r="K110" s="261" t="s">
        <v>456</v>
      </c>
      <c r="L110" s="262">
        <v>18573</v>
      </c>
    </row>
    <row r="111" spans="2:12" ht="15.75">
      <c r="B111" s="260" t="s">
        <v>312</v>
      </c>
      <c r="C111" s="260">
        <v>21</v>
      </c>
      <c r="D111" s="260" t="s">
        <v>519</v>
      </c>
      <c r="E111" s="261" t="s">
        <v>520</v>
      </c>
      <c r="F111" s="262">
        <v>11111</v>
      </c>
      <c r="G111" s="266">
        <v>104</v>
      </c>
      <c r="H111" s="260" t="s">
        <v>312</v>
      </c>
      <c r="I111" s="260">
        <v>21</v>
      </c>
      <c r="J111" s="260" t="s">
        <v>579</v>
      </c>
      <c r="K111" s="261" t="s">
        <v>580</v>
      </c>
      <c r="L111" s="262">
        <v>18549</v>
      </c>
    </row>
    <row r="112" spans="2:12" ht="15.75">
      <c r="B112" s="260" t="s">
        <v>312</v>
      </c>
      <c r="C112" s="260">
        <v>21</v>
      </c>
      <c r="D112" s="260" t="s">
        <v>521</v>
      </c>
      <c r="E112" s="261" t="s">
        <v>522</v>
      </c>
      <c r="F112" s="262">
        <v>7359</v>
      </c>
      <c r="G112" s="266">
        <v>105</v>
      </c>
      <c r="H112" s="260" t="s">
        <v>312</v>
      </c>
      <c r="I112" s="260">
        <v>21</v>
      </c>
      <c r="J112" s="260" t="s">
        <v>617</v>
      </c>
      <c r="K112" s="261" t="s">
        <v>618</v>
      </c>
      <c r="L112" s="262">
        <v>18420</v>
      </c>
    </row>
    <row r="113" spans="2:12" ht="15.75">
      <c r="B113" s="260" t="s">
        <v>312</v>
      </c>
      <c r="C113" s="260">
        <v>21</v>
      </c>
      <c r="D113" s="260" t="s">
        <v>523</v>
      </c>
      <c r="E113" s="261" t="s">
        <v>524</v>
      </c>
      <c r="F113" s="262">
        <v>11642</v>
      </c>
      <c r="G113" s="266">
        <v>106</v>
      </c>
      <c r="H113" s="260" t="s">
        <v>312</v>
      </c>
      <c r="I113" s="260">
        <v>21</v>
      </c>
      <c r="J113" s="260" t="s">
        <v>693</v>
      </c>
      <c r="K113" s="261" t="s">
        <v>694</v>
      </c>
      <c r="L113" s="262">
        <v>18406</v>
      </c>
    </row>
    <row r="114" spans="2:12" ht="15.75">
      <c r="B114" s="260" t="s">
        <v>312</v>
      </c>
      <c r="C114" s="260">
        <v>21</v>
      </c>
      <c r="D114" s="260" t="s">
        <v>525</v>
      </c>
      <c r="E114" s="261" t="s">
        <v>526</v>
      </c>
      <c r="F114" s="262">
        <v>11871</v>
      </c>
      <c r="G114" s="266">
        <v>107</v>
      </c>
      <c r="H114" s="260" t="s">
        <v>312</v>
      </c>
      <c r="I114" s="260">
        <v>21</v>
      </c>
      <c r="J114" s="260" t="s">
        <v>361</v>
      </c>
      <c r="K114" s="261" t="s">
        <v>362</v>
      </c>
      <c r="L114" s="262">
        <v>18365</v>
      </c>
    </row>
    <row r="115" spans="2:12" ht="15.75">
      <c r="B115" s="260" t="s">
        <v>312</v>
      </c>
      <c r="C115" s="260">
        <v>21</v>
      </c>
      <c r="D115" s="260" t="s">
        <v>527</v>
      </c>
      <c r="E115" s="261" t="s">
        <v>528</v>
      </c>
      <c r="F115" s="262">
        <v>6788</v>
      </c>
      <c r="G115" s="266">
        <v>108</v>
      </c>
      <c r="H115" s="260" t="s">
        <v>312</v>
      </c>
      <c r="I115" s="260">
        <v>21</v>
      </c>
      <c r="J115" s="260" t="s">
        <v>653</v>
      </c>
      <c r="K115" s="261" t="s">
        <v>654</v>
      </c>
      <c r="L115" s="262">
        <v>18256</v>
      </c>
    </row>
    <row r="116" spans="2:12" ht="15.75">
      <c r="B116" s="260" t="s">
        <v>312</v>
      </c>
      <c r="C116" s="260">
        <v>21</v>
      </c>
      <c r="D116" s="260" t="s">
        <v>529</v>
      </c>
      <c r="E116" s="261" t="s">
        <v>530</v>
      </c>
      <c r="F116" s="262">
        <v>19267</v>
      </c>
      <c r="G116" s="266">
        <v>109</v>
      </c>
      <c r="H116" s="260" t="s">
        <v>312</v>
      </c>
      <c r="I116" s="260">
        <v>21</v>
      </c>
      <c r="J116" s="260" t="s">
        <v>603</v>
      </c>
      <c r="K116" s="261" t="s">
        <v>604</v>
      </c>
      <c r="L116" s="262">
        <v>18182</v>
      </c>
    </row>
    <row r="117" spans="2:12" ht="15.75">
      <c r="B117" s="260" t="s">
        <v>312</v>
      </c>
      <c r="C117" s="260">
        <v>21</v>
      </c>
      <c r="D117" s="260" t="s">
        <v>531</v>
      </c>
      <c r="E117" s="261" t="s">
        <v>532</v>
      </c>
      <c r="F117" s="262">
        <v>20815</v>
      </c>
      <c r="G117" s="266">
        <v>110</v>
      </c>
      <c r="H117" s="260" t="s">
        <v>312</v>
      </c>
      <c r="I117" s="260">
        <v>21</v>
      </c>
      <c r="J117" s="260" t="s">
        <v>675</v>
      </c>
      <c r="K117" s="261" t="s">
        <v>676</v>
      </c>
      <c r="L117" s="262">
        <v>18095</v>
      </c>
    </row>
    <row r="118" spans="2:12" ht="15.75">
      <c r="B118" s="260" t="s">
        <v>312</v>
      </c>
      <c r="C118" s="260">
        <v>21</v>
      </c>
      <c r="D118" s="260" t="s">
        <v>533</v>
      </c>
      <c r="E118" s="261" t="s">
        <v>534</v>
      </c>
      <c r="F118" s="262">
        <v>7658</v>
      </c>
      <c r="G118" s="266">
        <v>111</v>
      </c>
      <c r="H118" s="260" t="s">
        <v>312</v>
      </c>
      <c r="I118" s="260">
        <v>21</v>
      </c>
      <c r="J118" s="260" t="s">
        <v>339</v>
      </c>
      <c r="K118" s="261" t="s">
        <v>340</v>
      </c>
      <c r="L118" s="262">
        <v>17948</v>
      </c>
    </row>
    <row r="119" spans="2:12" ht="15.75">
      <c r="B119" s="260" t="s">
        <v>312</v>
      </c>
      <c r="C119" s="260">
        <v>21</v>
      </c>
      <c r="D119" s="260" t="s">
        <v>535</v>
      </c>
      <c r="E119" s="261" t="s">
        <v>536</v>
      </c>
      <c r="F119" s="262">
        <v>15734</v>
      </c>
      <c r="G119" s="266">
        <v>112</v>
      </c>
      <c r="H119" s="260" t="s">
        <v>312</v>
      </c>
      <c r="I119" s="260">
        <v>21</v>
      </c>
      <c r="J119" s="260" t="s">
        <v>605</v>
      </c>
      <c r="K119" s="261" t="s">
        <v>606</v>
      </c>
      <c r="L119" s="262">
        <v>17773</v>
      </c>
    </row>
    <row r="120" spans="2:12" ht="15.75">
      <c r="B120" s="260" t="s">
        <v>312</v>
      </c>
      <c r="C120" s="260">
        <v>21</v>
      </c>
      <c r="D120" s="260" t="s">
        <v>537</v>
      </c>
      <c r="E120" s="261" t="s">
        <v>538</v>
      </c>
      <c r="F120" s="262">
        <v>16375</v>
      </c>
      <c r="G120" s="266">
        <v>113</v>
      </c>
      <c r="H120" s="260" t="s">
        <v>312</v>
      </c>
      <c r="I120" s="260">
        <v>21</v>
      </c>
      <c r="J120" s="260" t="s">
        <v>467</v>
      </c>
      <c r="K120" s="261" t="s">
        <v>468</v>
      </c>
      <c r="L120" s="262">
        <v>17747</v>
      </c>
    </row>
    <row r="121" spans="2:12" ht="15.75">
      <c r="B121" s="260" t="s">
        <v>312</v>
      </c>
      <c r="C121" s="260">
        <v>21</v>
      </c>
      <c r="D121" s="260" t="s">
        <v>539</v>
      </c>
      <c r="E121" s="261" t="s">
        <v>540</v>
      </c>
      <c r="F121" s="262">
        <v>22822</v>
      </c>
      <c r="G121" s="266">
        <v>114</v>
      </c>
      <c r="H121" s="260" t="s">
        <v>312</v>
      </c>
      <c r="I121" s="260">
        <v>21</v>
      </c>
      <c r="J121" s="260" t="s">
        <v>709</v>
      </c>
      <c r="K121" s="261" t="s">
        <v>710</v>
      </c>
      <c r="L121" s="262">
        <v>17663</v>
      </c>
    </row>
    <row r="122" spans="2:12" ht="15.75">
      <c r="B122" s="260" t="s">
        <v>312</v>
      </c>
      <c r="C122" s="260">
        <v>21</v>
      </c>
      <c r="D122" s="260" t="s">
        <v>541</v>
      </c>
      <c r="E122" s="261" t="s">
        <v>542</v>
      </c>
      <c r="F122" s="262">
        <v>32988</v>
      </c>
      <c r="G122" s="266">
        <v>115</v>
      </c>
      <c r="H122" s="260" t="s">
        <v>312</v>
      </c>
      <c r="I122" s="260">
        <v>21</v>
      </c>
      <c r="J122" s="260" t="s">
        <v>463</v>
      </c>
      <c r="K122" s="261" t="s">
        <v>464</v>
      </c>
      <c r="L122" s="262">
        <v>17579</v>
      </c>
    </row>
    <row r="123" spans="2:12" ht="15.75">
      <c r="B123" s="260" t="s">
        <v>312</v>
      </c>
      <c r="C123" s="260">
        <v>21</v>
      </c>
      <c r="D123" s="260" t="s">
        <v>543</v>
      </c>
      <c r="E123" s="261" t="s">
        <v>544</v>
      </c>
      <c r="F123" s="262">
        <v>16169</v>
      </c>
      <c r="G123" s="266">
        <v>116</v>
      </c>
      <c r="H123" s="260" t="s">
        <v>312</v>
      </c>
      <c r="I123" s="260">
        <v>21</v>
      </c>
      <c r="J123" s="260" t="s">
        <v>355</v>
      </c>
      <c r="K123" s="261" t="s">
        <v>356</v>
      </c>
      <c r="L123" s="262">
        <v>17335</v>
      </c>
    </row>
    <row r="124" spans="2:12" ht="15.75">
      <c r="B124" s="260" t="s">
        <v>312</v>
      </c>
      <c r="C124" s="260">
        <v>21</v>
      </c>
      <c r="D124" s="260" t="s">
        <v>545</v>
      </c>
      <c r="E124" s="261" t="s">
        <v>546</v>
      </c>
      <c r="F124" s="262">
        <v>8284</v>
      </c>
      <c r="G124" s="266">
        <v>117</v>
      </c>
      <c r="H124" s="260" t="s">
        <v>312</v>
      </c>
      <c r="I124" s="260">
        <v>21</v>
      </c>
      <c r="J124" s="260" t="s">
        <v>447</v>
      </c>
      <c r="K124" s="261" t="s">
        <v>448</v>
      </c>
      <c r="L124" s="262">
        <v>17029</v>
      </c>
    </row>
    <row r="125" spans="2:12" ht="15.75">
      <c r="B125" s="260" t="s">
        <v>312</v>
      </c>
      <c r="C125" s="260">
        <v>21</v>
      </c>
      <c r="D125" s="260" t="s">
        <v>547</v>
      </c>
      <c r="E125" s="261" t="s">
        <v>548</v>
      </c>
      <c r="F125" s="262">
        <v>20596</v>
      </c>
      <c r="G125" s="266">
        <v>118</v>
      </c>
      <c r="H125" s="260" t="s">
        <v>312</v>
      </c>
      <c r="I125" s="260">
        <v>21</v>
      </c>
      <c r="J125" s="260" t="s">
        <v>353</v>
      </c>
      <c r="K125" s="261" t="s">
        <v>354</v>
      </c>
      <c r="L125" s="262">
        <v>16553</v>
      </c>
    </row>
    <row r="126" spans="2:12" ht="15.75">
      <c r="B126" s="260" t="s">
        <v>312</v>
      </c>
      <c r="C126" s="260">
        <v>21</v>
      </c>
      <c r="D126" s="260" t="s">
        <v>549</v>
      </c>
      <c r="E126" s="261" t="s">
        <v>550</v>
      </c>
      <c r="F126" s="262">
        <v>27507</v>
      </c>
      <c r="G126" s="266">
        <v>119</v>
      </c>
      <c r="H126" s="260" t="s">
        <v>312</v>
      </c>
      <c r="I126" s="260">
        <v>21</v>
      </c>
      <c r="J126" s="260" t="s">
        <v>469</v>
      </c>
      <c r="K126" s="261" t="s">
        <v>470</v>
      </c>
      <c r="L126" s="262">
        <v>16456</v>
      </c>
    </row>
    <row r="127" spans="2:12" ht="15.75">
      <c r="B127" s="260" t="s">
        <v>312</v>
      </c>
      <c r="C127" s="260">
        <v>21</v>
      </c>
      <c r="D127" s="260" t="s">
        <v>551</v>
      </c>
      <c r="E127" s="261" t="s">
        <v>552</v>
      </c>
      <c r="F127" s="262">
        <v>14632</v>
      </c>
      <c r="G127" s="266">
        <v>120</v>
      </c>
      <c r="H127" s="260" t="s">
        <v>312</v>
      </c>
      <c r="I127" s="260">
        <v>21</v>
      </c>
      <c r="J127" s="260" t="s">
        <v>537</v>
      </c>
      <c r="K127" s="261" t="s">
        <v>538</v>
      </c>
      <c r="L127" s="262">
        <v>16375</v>
      </c>
    </row>
    <row r="128" spans="2:12" ht="15.75">
      <c r="B128" s="260" t="s">
        <v>312</v>
      </c>
      <c r="C128" s="260">
        <v>21</v>
      </c>
      <c r="D128" s="260" t="s">
        <v>553</v>
      </c>
      <c r="E128" s="261" t="s">
        <v>554</v>
      </c>
      <c r="F128" s="262">
        <v>32833</v>
      </c>
      <c r="G128" s="266">
        <v>121</v>
      </c>
      <c r="H128" s="260" t="s">
        <v>312</v>
      </c>
      <c r="I128" s="260">
        <v>21</v>
      </c>
      <c r="J128" s="260" t="s">
        <v>543</v>
      </c>
      <c r="K128" s="261" t="s">
        <v>544</v>
      </c>
      <c r="L128" s="262">
        <v>16169</v>
      </c>
    </row>
    <row r="129" spans="2:12" ht="15.75">
      <c r="B129" s="260" t="s">
        <v>312</v>
      </c>
      <c r="C129" s="260">
        <v>21</v>
      </c>
      <c r="D129" s="260" t="s">
        <v>555</v>
      </c>
      <c r="E129" s="261" t="s">
        <v>556</v>
      </c>
      <c r="F129" s="262">
        <v>9026</v>
      </c>
      <c r="G129" s="266">
        <v>122</v>
      </c>
      <c r="H129" s="260" t="s">
        <v>312</v>
      </c>
      <c r="I129" s="260">
        <v>21</v>
      </c>
      <c r="J129" s="260" t="s">
        <v>501</v>
      </c>
      <c r="K129" s="261" t="s">
        <v>502</v>
      </c>
      <c r="L129" s="262">
        <v>16124</v>
      </c>
    </row>
    <row r="130" spans="2:12" ht="15.75">
      <c r="B130" s="260" t="s">
        <v>312</v>
      </c>
      <c r="C130" s="260">
        <v>21</v>
      </c>
      <c r="D130" s="260" t="s">
        <v>557</v>
      </c>
      <c r="E130" s="261" t="s">
        <v>558</v>
      </c>
      <c r="F130" s="262">
        <v>18938</v>
      </c>
      <c r="G130" s="266">
        <v>123</v>
      </c>
      <c r="H130" s="260" t="s">
        <v>312</v>
      </c>
      <c r="I130" s="260">
        <v>21</v>
      </c>
      <c r="J130" s="260" t="s">
        <v>515</v>
      </c>
      <c r="K130" s="261" t="s">
        <v>516</v>
      </c>
      <c r="L130" s="262">
        <v>15893</v>
      </c>
    </row>
    <row r="131" spans="2:12" ht="15.75">
      <c r="B131" s="260" t="s">
        <v>312</v>
      </c>
      <c r="C131" s="260">
        <v>21</v>
      </c>
      <c r="D131" s="260" t="s">
        <v>559</v>
      </c>
      <c r="E131" s="261" t="s">
        <v>560</v>
      </c>
      <c r="F131" s="262">
        <v>14012</v>
      </c>
      <c r="G131" s="266">
        <v>124</v>
      </c>
      <c r="H131" s="260" t="s">
        <v>312</v>
      </c>
      <c r="I131" s="260">
        <v>21</v>
      </c>
      <c r="J131" s="260" t="s">
        <v>383</v>
      </c>
      <c r="K131" s="261" t="s">
        <v>384</v>
      </c>
      <c r="L131" s="262">
        <v>15855</v>
      </c>
    </row>
    <row r="132" spans="2:12" ht="15.75">
      <c r="B132" s="260" t="s">
        <v>312</v>
      </c>
      <c r="C132" s="260">
        <v>21</v>
      </c>
      <c r="D132" s="260" t="s">
        <v>561</v>
      </c>
      <c r="E132" s="261" t="s">
        <v>562</v>
      </c>
      <c r="F132" s="262">
        <v>5243</v>
      </c>
      <c r="G132" s="266">
        <v>125</v>
      </c>
      <c r="H132" s="260" t="s">
        <v>312</v>
      </c>
      <c r="I132" s="260">
        <v>21</v>
      </c>
      <c r="J132" s="260" t="s">
        <v>505</v>
      </c>
      <c r="K132" s="261" t="s">
        <v>506</v>
      </c>
      <c r="L132" s="262">
        <v>15827</v>
      </c>
    </row>
    <row r="133" spans="2:12" ht="15.75">
      <c r="B133" s="260" t="s">
        <v>312</v>
      </c>
      <c r="C133" s="260">
        <v>21</v>
      </c>
      <c r="D133" s="260" t="s">
        <v>563</v>
      </c>
      <c r="E133" s="261" t="s">
        <v>564</v>
      </c>
      <c r="F133" s="262">
        <v>4592</v>
      </c>
      <c r="G133" s="266">
        <v>126</v>
      </c>
      <c r="H133" s="260" t="s">
        <v>312</v>
      </c>
      <c r="I133" s="260">
        <v>21</v>
      </c>
      <c r="J133" s="260" t="s">
        <v>435</v>
      </c>
      <c r="K133" s="261" t="s">
        <v>436</v>
      </c>
      <c r="L133" s="262">
        <v>15782</v>
      </c>
    </row>
    <row r="134" spans="2:12" ht="15.75">
      <c r="B134" s="260" t="s">
        <v>312</v>
      </c>
      <c r="C134" s="260">
        <v>21</v>
      </c>
      <c r="D134" s="260" t="s">
        <v>565</v>
      </c>
      <c r="E134" s="261" t="s">
        <v>566</v>
      </c>
      <c r="F134" s="262">
        <v>20393</v>
      </c>
      <c r="G134" s="266">
        <v>127</v>
      </c>
      <c r="H134" s="260" t="s">
        <v>312</v>
      </c>
      <c r="I134" s="260">
        <v>21</v>
      </c>
      <c r="J134" s="260" t="s">
        <v>535</v>
      </c>
      <c r="K134" s="261" t="s">
        <v>536</v>
      </c>
      <c r="L134" s="262">
        <v>15734</v>
      </c>
    </row>
    <row r="135" spans="2:12" ht="15.75">
      <c r="B135" s="260" t="s">
        <v>312</v>
      </c>
      <c r="C135" s="260">
        <v>21</v>
      </c>
      <c r="D135" s="260" t="s">
        <v>567</v>
      </c>
      <c r="E135" s="261" t="s">
        <v>568</v>
      </c>
      <c r="F135" s="262">
        <v>19080</v>
      </c>
      <c r="G135" s="266">
        <v>128</v>
      </c>
      <c r="H135" s="260" t="s">
        <v>312</v>
      </c>
      <c r="I135" s="260">
        <v>21</v>
      </c>
      <c r="J135" s="260" t="s">
        <v>493</v>
      </c>
      <c r="K135" s="261" t="s">
        <v>494</v>
      </c>
      <c r="L135" s="262">
        <v>15609</v>
      </c>
    </row>
    <row r="136" spans="2:12" ht="15.75">
      <c r="B136" s="260" t="s">
        <v>312</v>
      </c>
      <c r="C136" s="260">
        <v>21</v>
      </c>
      <c r="D136" s="260" t="s">
        <v>569</v>
      </c>
      <c r="E136" s="261" t="s">
        <v>570</v>
      </c>
      <c r="F136" s="262">
        <v>14299</v>
      </c>
      <c r="G136" s="266">
        <v>129</v>
      </c>
      <c r="H136" s="260" t="s">
        <v>312</v>
      </c>
      <c r="I136" s="260">
        <v>21</v>
      </c>
      <c r="J136" s="260" t="s">
        <v>583</v>
      </c>
      <c r="K136" s="261" t="s">
        <v>584</v>
      </c>
      <c r="L136" s="262">
        <v>15609</v>
      </c>
    </row>
    <row r="137" spans="2:12" ht="15.75">
      <c r="B137" s="260" t="s">
        <v>312</v>
      </c>
      <c r="C137" s="260">
        <v>21</v>
      </c>
      <c r="D137" s="260" t="s">
        <v>571</v>
      </c>
      <c r="E137" s="261" t="s">
        <v>572</v>
      </c>
      <c r="F137" s="262">
        <v>117877</v>
      </c>
      <c r="G137" s="266">
        <v>130</v>
      </c>
      <c r="H137" s="260" t="s">
        <v>312</v>
      </c>
      <c r="I137" s="260">
        <v>21</v>
      </c>
      <c r="J137" s="260" t="s">
        <v>671</v>
      </c>
      <c r="K137" s="261" t="s">
        <v>672</v>
      </c>
      <c r="L137" s="262">
        <v>15520</v>
      </c>
    </row>
    <row r="138" spans="2:12" ht="15.75">
      <c r="B138" s="260" t="s">
        <v>312</v>
      </c>
      <c r="C138" s="260">
        <v>21</v>
      </c>
      <c r="D138" s="260" t="s">
        <v>573</v>
      </c>
      <c r="E138" s="261" t="s">
        <v>574</v>
      </c>
      <c r="F138" s="262">
        <v>19288</v>
      </c>
      <c r="G138" s="266">
        <v>131</v>
      </c>
      <c r="H138" s="260" t="s">
        <v>312</v>
      </c>
      <c r="I138" s="260">
        <v>21</v>
      </c>
      <c r="J138" s="260" t="s">
        <v>649</v>
      </c>
      <c r="K138" s="261" t="s">
        <v>650</v>
      </c>
      <c r="L138" s="262">
        <v>15375</v>
      </c>
    </row>
    <row r="139" spans="2:12" ht="15.75">
      <c r="B139" s="260" t="s">
        <v>312</v>
      </c>
      <c r="C139" s="260">
        <v>21</v>
      </c>
      <c r="D139" s="260" t="s">
        <v>575</v>
      </c>
      <c r="E139" s="261" t="s">
        <v>576</v>
      </c>
      <c r="F139" s="262">
        <v>20892</v>
      </c>
      <c r="G139" s="266">
        <v>132</v>
      </c>
      <c r="H139" s="260" t="s">
        <v>312</v>
      </c>
      <c r="I139" s="260">
        <v>21</v>
      </c>
      <c r="J139" s="260" t="s">
        <v>337</v>
      </c>
      <c r="K139" s="261" t="s">
        <v>338</v>
      </c>
      <c r="L139" s="262">
        <v>15286</v>
      </c>
    </row>
    <row r="140" spans="2:12" ht="15.75">
      <c r="B140" s="260" t="s">
        <v>312</v>
      </c>
      <c r="C140" s="260">
        <v>21</v>
      </c>
      <c r="D140" s="260" t="s">
        <v>577</v>
      </c>
      <c r="E140" s="261" t="s">
        <v>578</v>
      </c>
      <c r="F140" s="262">
        <v>34146</v>
      </c>
      <c r="G140" s="266">
        <v>133</v>
      </c>
      <c r="H140" s="260" t="s">
        <v>312</v>
      </c>
      <c r="I140" s="260">
        <v>21</v>
      </c>
      <c r="J140" s="260" t="s">
        <v>459</v>
      </c>
      <c r="K140" s="261" t="s">
        <v>460</v>
      </c>
      <c r="L140" s="262">
        <v>15239</v>
      </c>
    </row>
    <row r="141" spans="2:12" ht="15.75">
      <c r="B141" s="260" t="s">
        <v>312</v>
      </c>
      <c r="C141" s="260">
        <v>21</v>
      </c>
      <c r="D141" s="260" t="s">
        <v>579</v>
      </c>
      <c r="E141" s="261" t="s">
        <v>580</v>
      </c>
      <c r="F141" s="262">
        <v>18549</v>
      </c>
      <c r="G141" s="266">
        <v>134</v>
      </c>
      <c r="H141" s="260" t="s">
        <v>312</v>
      </c>
      <c r="I141" s="260">
        <v>21</v>
      </c>
      <c r="J141" s="260" t="s">
        <v>395</v>
      </c>
      <c r="K141" s="261" t="s">
        <v>396</v>
      </c>
      <c r="L141" s="262">
        <v>15100</v>
      </c>
    </row>
    <row r="142" spans="2:12" ht="15.75">
      <c r="B142" s="260" t="s">
        <v>312</v>
      </c>
      <c r="C142" s="260">
        <v>21</v>
      </c>
      <c r="D142" s="260" t="s">
        <v>581</v>
      </c>
      <c r="E142" s="261" t="s">
        <v>582</v>
      </c>
      <c r="F142" s="262">
        <v>18999</v>
      </c>
      <c r="G142" s="266">
        <v>135</v>
      </c>
      <c r="H142" s="260" t="s">
        <v>312</v>
      </c>
      <c r="I142" s="260">
        <v>21</v>
      </c>
      <c r="J142" s="260" t="s">
        <v>341</v>
      </c>
      <c r="K142" s="261" t="s">
        <v>342</v>
      </c>
      <c r="L142" s="262">
        <v>15018</v>
      </c>
    </row>
    <row r="143" spans="2:12" ht="15.75">
      <c r="B143" s="260" t="s">
        <v>312</v>
      </c>
      <c r="C143" s="260">
        <v>21</v>
      </c>
      <c r="D143" s="260" t="s">
        <v>583</v>
      </c>
      <c r="E143" s="261" t="s">
        <v>584</v>
      </c>
      <c r="F143" s="262">
        <v>15609</v>
      </c>
      <c r="G143" s="266">
        <v>136</v>
      </c>
      <c r="H143" s="260" t="s">
        <v>312</v>
      </c>
      <c r="I143" s="260">
        <v>21</v>
      </c>
      <c r="J143" s="260" t="s">
        <v>621</v>
      </c>
      <c r="K143" s="261" t="s">
        <v>622</v>
      </c>
      <c r="L143" s="262">
        <v>14918</v>
      </c>
    </row>
    <row r="144" spans="2:12" ht="15.75">
      <c r="B144" s="260" t="s">
        <v>312</v>
      </c>
      <c r="C144" s="260">
        <v>21</v>
      </c>
      <c r="D144" s="260" t="s">
        <v>585</v>
      </c>
      <c r="E144" s="261" t="s">
        <v>586</v>
      </c>
      <c r="F144" s="262">
        <v>20612</v>
      </c>
      <c r="G144" s="266">
        <v>137</v>
      </c>
      <c r="H144" s="260" t="s">
        <v>312</v>
      </c>
      <c r="I144" s="260">
        <v>21</v>
      </c>
      <c r="J144" s="260" t="s">
        <v>551</v>
      </c>
      <c r="K144" s="261" t="s">
        <v>552</v>
      </c>
      <c r="L144" s="262">
        <v>14632</v>
      </c>
    </row>
    <row r="145" spans="2:12" ht="15.75">
      <c r="B145" s="260" t="s">
        <v>312</v>
      </c>
      <c r="C145" s="260">
        <v>21</v>
      </c>
      <c r="D145" s="260" t="s">
        <v>587</v>
      </c>
      <c r="E145" s="261" t="s">
        <v>588</v>
      </c>
      <c r="F145" s="262">
        <v>38506</v>
      </c>
      <c r="G145" s="266">
        <v>138</v>
      </c>
      <c r="H145" s="260" t="s">
        <v>312</v>
      </c>
      <c r="I145" s="260">
        <v>21</v>
      </c>
      <c r="J145" s="260" t="s">
        <v>427</v>
      </c>
      <c r="K145" s="261" t="s">
        <v>428</v>
      </c>
      <c r="L145" s="262">
        <v>14346</v>
      </c>
    </row>
    <row r="146" spans="2:12" ht="15.75">
      <c r="B146" s="260" t="s">
        <v>312</v>
      </c>
      <c r="C146" s="260">
        <v>21</v>
      </c>
      <c r="D146" s="260" t="s">
        <v>589</v>
      </c>
      <c r="E146" s="261" t="s">
        <v>590</v>
      </c>
      <c r="F146" s="262">
        <v>24475</v>
      </c>
      <c r="G146" s="266">
        <v>139</v>
      </c>
      <c r="H146" s="260" t="s">
        <v>312</v>
      </c>
      <c r="I146" s="260">
        <v>21</v>
      </c>
      <c r="J146" s="260" t="s">
        <v>569</v>
      </c>
      <c r="K146" s="261" t="s">
        <v>570</v>
      </c>
      <c r="L146" s="262">
        <v>14299</v>
      </c>
    </row>
    <row r="147" spans="2:12" ht="15.75">
      <c r="B147" s="260" t="s">
        <v>312</v>
      </c>
      <c r="C147" s="260">
        <v>21</v>
      </c>
      <c r="D147" s="260" t="s">
        <v>591</v>
      </c>
      <c r="E147" s="261" t="s">
        <v>592</v>
      </c>
      <c r="F147" s="262">
        <v>37255</v>
      </c>
      <c r="G147" s="266">
        <v>140</v>
      </c>
      <c r="H147" s="260" t="s">
        <v>312</v>
      </c>
      <c r="I147" s="260">
        <v>21</v>
      </c>
      <c r="J147" s="260" t="s">
        <v>651</v>
      </c>
      <c r="K147" s="261" t="s">
        <v>652</v>
      </c>
      <c r="L147" s="262">
        <v>14253</v>
      </c>
    </row>
    <row r="148" spans="2:12" ht="15.75">
      <c r="B148" s="260" t="s">
        <v>312</v>
      </c>
      <c r="C148" s="260">
        <v>21</v>
      </c>
      <c r="D148" s="260" t="s">
        <v>593</v>
      </c>
      <c r="E148" s="261" t="s">
        <v>594</v>
      </c>
      <c r="F148" s="262">
        <v>14019</v>
      </c>
      <c r="G148" s="266">
        <v>141</v>
      </c>
      <c r="H148" s="260" t="s">
        <v>312</v>
      </c>
      <c r="I148" s="260">
        <v>21</v>
      </c>
      <c r="J148" s="260" t="s">
        <v>705</v>
      </c>
      <c r="K148" s="261" t="s">
        <v>706</v>
      </c>
      <c r="L148" s="262">
        <v>14081</v>
      </c>
    </row>
    <row r="149" spans="2:12" ht="15.75">
      <c r="B149" s="260" t="s">
        <v>312</v>
      </c>
      <c r="C149" s="260">
        <v>21</v>
      </c>
      <c r="D149" s="260" t="s">
        <v>595</v>
      </c>
      <c r="E149" s="261" t="s">
        <v>596</v>
      </c>
      <c r="F149" s="262">
        <v>22602</v>
      </c>
      <c r="G149" s="266">
        <v>142</v>
      </c>
      <c r="H149" s="260" t="s">
        <v>312</v>
      </c>
      <c r="I149" s="260">
        <v>21</v>
      </c>
      <c r="J149" s="260" t="s">
        <v>403</v>
      </c>
      <c r="K149" s="261" t="s">
        <v>404</v>
      </c>
      <c r="L149" s="262">
        <v>14028</v>
      </c>
    </row>
    <row r="150" spans="2:12" ht="15.75">
      <c r="B150" s="260" t="s">
        <v>312</v>
      </c>
      <c r="C150" s="260">
        <v>21</v>
      </c>
      <c r="D150" s="260" t="s">
        <v>597</v>
      </c>
      <c r="E150" s="261" t="s">
        <v>598</v>
      </c>
      <c r="F150" s="262">
        <v>32198</v>
      </c>
      <c r="G150" s="266">
        <v>143</v>
      </c>
      <c r="H150" s="260" t="s">
        <v>312</v>
      </c>
      <c r="I150" s="260">
        <v>21</v>
      </c>
      <c r="J150" s="260" t="s">
        <v>593</v>
      </c>
      <c r="K150" s="261" t="s">
        <v>594</v>
      </c>
      <c r="L150" s="262">
        <v>14019</v>
      </c>
    </row>
    <row r="151" spans="2:12" ht="15.75">
      <c r="B151" s="260" t="s">
        <v>312</v>
      </c>
      <c r="C151" s="260">
        <v>21</v>
      </c>
      <c r="D151" s="260" t="s">
        <v>599</v>
      </c>
      <c r="E151" s="261" t="s">
        <v>600</v>
      </c>
      <c r="F151" s="262">
        <v>81438</v>
      </c>
      <c r="G151" s="266">
        <v>144</v>
      </c>
      <c r="H151" s="260" t="s">
        <v>312</v>
      </c>
      <c r="I151" s="260">
        <v>21</v>
      </c>
      <c r="J151" s="260" t="s">
        <v>559</v>
      </c>
      <c r="K151" s="261" t="s">
        <v>560</v>
      </c>
      <c r="L151" s="262">
        <v>14012</v>
      </c>
    </row>
    <row r="152" spans="2:12" ht="15.75">
      <c r="B152" s="260" t="s">
        <v>312</v>
      </c>
      <c r="C152" s="260">
        <v>21</v>
      </c>
      <c r="D152" s="260" t="s">
        <v>601</v>
      </c>
      <c r="E152" s="261" t="s">
        <v>602</v>
      </c>
      <c r="F152" s="262">
        <v>21164</v>
      </c>
      <c r="G152" s="266">
        <v>145</v>
      </c>
      <c r="H152" s="260" t="s">
        <v>312</v>
      </c>
      <c r="I152" s="260">
        <v>21</v>
      </c>
      <c r="J152" s="260" t="s">
        <v>487</v>
      </c>
      <c r="K152" s="261" t="s">
        <v>488</v>
      </c>
      <c r="L152" s="262">
        <v>13774</v>
      </c>
    </row>
    <row r="153" spans="2:12" ht="15.75">
      <c r="B153" s="260" t="s">
        <v>312</v>
      </c>
      <c r="C153" s="260">
        <v>21</v>
      </c>
      <c r="D153" s="260" t="s">
        <v>603</v>
      </c>
      <c r="E153" s="261" t="s">
        <v>604</v>
      </c>
      <c r="F153" s="262">
        <v>18182</v>
      </c>
      <c r="G153" s="266">
        <v>146</v>
      </c>
      <c r="H153" s="260" t="s">
        <v>312</v>
      </c>
      <c r="I153" s="260">
        <v>21</v>
      </c>
      <c r="J153" s="260" t="s">
        <v>701</v>
      </c>
      <c r="K153" s="261" t="s">
        <v>702</v>
      </c>
      <c r="L153" s="262">
        <v>13487</v>
      </c>
    </row>
    <row r="154" spans="2:12" ht="15.75">
      <c r="B154" s="260" t="s">
        <v>312</v>
      </c>
      <c r="C154" s="260">
        <v>21</v>
      </c>
      <c r="D154" s="260" t="s">
        <v>605</v>
      </c>
      <c r="E154" s="261" t="s">
        <v>606</v>
      </c>
      <c r="F154" s="262">
        <v>17773</v>
      </c>
      <c r="G154" s="266">
        <v>147</v>
      </c>
      <c r="H154" s="260" t="s">
        <v>312</v>
      </c>
      <c r="I154" s="260">
        <v>21</v>
      </c>
      <c r="J154" s="260" t="s">
        <v>421</v>
      </c>
      <c r="K154" s="261" t="s">
        <v>422</v>
      </c>
      <c r="L154" s="262">
        <v>13015</v>
      </c>
    </row>
    <row r="155" spans="2:12" ht="15.75">
      <c r="B155" s="260" t="s">
        <v>312</v>
      </c>
      <c r="C155" s="260">
        <v>21</v>
      </c>
      <c r="D155" s="260" t="s">
        <v>607</v>
      </c>
      <c r="E155" s="261" t="s">
        <v>608</v>
      </c>
      <c r="F155" s="262">
        <v>23243</v>
      </c>
      <c r="G155" s="266">
        <v>148</v>
      </c>
      <c r="H155" s="260" t="s">
        <v>312</v>
      </c>
      <c r="I155" s="260">
        <v>21</v>
      </c>
      <c r="J155" s="260" t="s">
        <v>647</v>
      </c>
      <c r="K155" s="261" t="s">
        <v>648</v>
      </c>
      <c r="L155" s="262">
        <v>12987</v>
      </c>
    </row>
    <row r="156" spans="2:12" ht="15.75">
      <c r="B156" s="260" t="s">
        <v>312</v>
      </c>
      <c r="C156" s="260">
        <v>21</v>
      </c>
      <c r="D156" s="260" t="s">
        <v>609</v>
      </c>
      <c r="E156" s="261" t="s">
        <v>610</v>
      </c>
      <c r="F156" s="262">
        <v>5877</v>
      </c>
      <c r="G156" s="266">
        <v>149</v>
      </c>
      <c r="H156" s="260" t="s">
        <v>312</v>
      </c>
      <c r="I156" s="260">
        <v>21</v>
      </c>
      <c r="J156" s="260" t="s">
        <v>739</v>
      </c>
      <c r="K156" s="261" t="s">
        <v>740</v>
      </c>
      <c r="L156" s="262">
        <v>12954</v>
      </c>
    </row>
    <row r="157" spans="2:12" ht="15.75">
      <c r="B157" s="260" t="s">
        <v>312</v>
      </c>
      <c r="C157" s="260">
        <v>21</v>
      </c>
      <c r="D157" s="260" t="s">
        <v>611</v>
      </c>
      <c r="E157" s="261" t="s">
        <v>612</v>
      </c>
      <c r="F157" s="262">
        <v>46680</v>
      </c>
      <c r="G157" s="266">
        <v>150</v>
      </c>
      <c r="H157" s="260" t="s">
        <v>312</v>
      </c>
      <c r="I157" s="260">
        <v>21</v>
      </c>
      <c r="J157" s="260" t="s">
        <v>441</v>
      </c>
      <c r="K157" s="261" t="s">
        <v>442</v>
      </c>
      <c r="L157" s="262">
        <v>12653</v>
      </c>
    </row>
    <row r="158" spans="2:12" ht="15.75">
      <c r="B158" s="260" t="s">
        <v>312</v>
      </c>
      <c r="C158" s="260">
        <v>21</v>
      </c>
      <c r="D158" s="260" t="s">
        <v>613</v>
      </c>
      <c r="E158" s="261" t="s">
        <v>614</v>
      </c>
      <c r="F158" s="262">
        <v>12398</v>
      </c>
      <c r="G158" s="266">
        <v>151</v>
      </c>
      <c r="H158" s="260" t="s">
        <v>312</v>
      </c>
      <c r="I158" s="260">
        <v>21</v>
      </c>
      <c r="J158" s="260" t="s">
        <v>689</v>
      </c>
      <c r="K158" s="261" t="s">
        <v>690</v>
      </c>
      <c r="L158" s="262">
        <v>12407</v>
      </c>
    </row>
    <row r="159" spans="2:12" ht="15.75">
      <c r="B159" s="260" t="s">
        <v>312</v>
      </c>
      <c r="C159" s="260">
        <v>21</v>
      </c>
      <c r="D159" s="260" t="s">
        <v>615</v>
      </c>
      <c r="E159" s="261" t="s">
        <v>616</v>
      </c>
      <c r="F159" s="262">
        <v>6831</v>
      </c>
      <c r="G159" s="266">
        <v>152</v>
      </c>
      <c r="H159" s="260" t="s">
        <v>312</v>
      </c>
      <c r="I159" s="260">
        <v>21</v>
      </c>
      <c r="J159" s="260" t="s">
        <v>613</v>
      </c>
      <c r="K159" s="261" t="s">
        <v>614</v>
      </c>
      <c r="L159" s="262">
        <v>12398</v>
      </c>
    </row>
    <row r="160" spans="2:12" ht="15.75">
      <c r="B160" s="260" t="s">
        <v>312</v>
      </c>
      <c r="C160" s="260">
        <v>21</v>
      </c>
      <c r="D160" s="260" t="s">
        <v>617</v>
      </c>
      <c r="E160" s="261" t="s">
        <v>618</v>
      </c>
      <c r="F160" s="262">
        <v>18420</v>
      </c>
      <c r="G160" s="266">
        <v>153</v>
      </c>
      <c r="H160" s="260" t="s">
        <v>312</v>
      </c>
      <c r="I160" s="260">
        <v>21</v>
      </c>
      <c r="J160" s="260" t="s">
        <v>457</v>
      </c>
      <c r="K160" s="261" t="s">
        <v>458</v>
      </c>
      <c r="L160" s="262">
        <v>12375</v>
      </c>
    </row>
    <row r="161" spans="2:12" ht="15.75">
      <c r="B161" s="260" t="s">
        <v>312</v>
      </c>
      <c r="C161" s="260">
        <v>21</v>
      </c>
      <c r="D161" s="260" t="s">
        <v>619</v>
      </c>
      <c r="E161" s="261" t="s">
        <v>620</v>
      </c>
      <c r="F161" s="262">
        <v>11302</v>
      </c>
      <c r="G161" s="266">
        <v>154</v>
      </c>
      <c r="H161" s="260" t="s">
        <v>312</v>
      </c>
      <c r="I161" s="260">
        <v>21</v>
      </c>
      <c r="J161" s="260" t="s">
        <v>317</v>
      </c>
      <c r="K161" s="261" t="s">
        <v>318</v>
      </c>
      <c r="L161" s="262">
        <v>12257</v>
      </c>
    </row>
    <row r="162" spans="2:12" ht="15.75">
      <c r="B162" s="260" t="s">
        <v>312</v>
      </c>
      <c r="C162" s="260">
        <v>21</v>
      </c>
      <c r="D162" s="260" t="s">
        <v>621</v>
      </c>
      <c r="E162" s="261" t="s">
        <v>622</v>
      </c>
      <c r="F162" s="262">
        <v>14918</v>
      </c>
      <c r="G162" s="266">
        <v>155</v>
      </c>
      <c r="H162" s="260" t="s">
        <v>312</v>
      </c>
      <c r="I162" s="260">
        <v>21</v>
      </c>
      <c r="J162" s="260" t="s">
        <v>667</v>
      </c>
      <c r="K162" s="261" t="s">
        <v>668</v>
      </c>
      <c r="L162" s="262">
        <v>11966</v>
      </c>
    </row>
    <row r="163" spans="2:12" ht="15.75">
      <c r="B163" s="260" t="s">
        <v>312</v>
      </c>
      <c r="C163" s="260">
        <v>21</v>
      </c>
      <c r="D163" s="260" t="s">
        <v>623</v>
      </c>
      <c r="E163" s="261" t="s">
        <v>624</v>
      </c>
      <c r="F163" s="262">
        <v>29755</v>
      </c>
      <c r="G163" s="266">
        <v>156</v>
      </c>
      <c r="H163" s="260" t="s">
        <v>312</v>
      </c>
      <c r="I163" s="260">
        <v>21</v>
      </c>
      <c r="J163" s="260" t="s">
        <v>525</v>
      </c>
      <c r="K163" s="261" t="s">
        <v>526</v>
      </c>
      <c r="L163" s="262">
        <v>11871</v>
      </c>
    </row>
    <row r="164" spans="2:12" ht="15.75">
      <c r="B164" s="260" t="s">
        <v>312</v>
      </c>
      <c r="C164" s="260">
        <v>21</v>
      </c>
      <c r="D164" s="260" t="s">
        <v>625</v>
      </c>
      <c r="E164" s="261" t="s">
        <v>626</v>
      </c>
      <c r="F164" s="262">
        <v>19846</v>
      </c>
      <c r="G164" s="266">
        <v>157</v>
      </c>
      <c r="H164" s="260" t="s">
        <v>312</v>
      </c>
      <c r="I164" s="260">
        <v>21</v>
      </c>
      <c r="J164" s="260" t="s">
        <v>349</v>
      </c>
      <c r="K164" s="261" t="s">
        <v>350</v>
      </c>
      <c r="L164" s="262">
        <v>11850</v>
      </c>
    </row>
    <row r="165" spans="2:12" ht="15.75">
      <c r="B165" s="260" t="s">
        <v>312</v>
      </c>
      <c r="C165" s="260">
        <v>21</v>
      </c>
      <c r="D165" s="260" t="s">
        <v>627</v>
      </c>
      <c r="E165" s="261" t="s">
        <v>628</v>
      </c>
      <c r="F165" s="262">
        <v>7609</v>
      </c>
      <c r="G165" s="266">
        <v>158</v>
      </c>
      <c r="H165" s="260" t="s">
        <v>312</v>
      </c>
      <c r="I165" s="260">
        <v>21</v>
      </c>
      <c r="J165" s="260" t="s">
        <v>481</v>
      </c>
      <c r="K165" s="261" t="s">
        <v>482</v>
      </c>
      <c r="L165" s="262">
        <v>11827</v>
      </c>
    </row>
    <row r="166" spans="2:12" ht="15.75">
      <c r="B166" s="260" t="s">
        <v>312</v>
      </c>
      <c r="C166" s="260">
        <v>21</v>
      </c>
      <c r="D166" s="260" t="s">
        <v>629</v>
      </c>
      <c r="E166" s="261" t="s">
        <v>630</v>
      </c>
      <c r="F166" s="262">
        <v>41694</v>
      </c>
      <c r="G166" s="266">
        <v>159</v>
      </c>
      <c r="H166" s="260" t="s">
        <v>312</v>
      </c>
      <c r="I166" s="260">
        <v>21</v>
      </c>
      <c r="J166" s="260" t="s">
        <v>523</v>
      </c>
      <c r="K166" s="261" t="s">
        <v>524</v>
      </c>
      <c r="L166" s="262">
        <v>11642</v>
      </c>
    </row>
    <row r="167" spans="2:12" ht="15.75">
      <c r="B167" s="260" t="s">
        <v>312</v>
      </c>
      <c r="C167" s="260">
        <v>21</v>
      </c>
      <c r="D167" s="260" t="s">
        <v>631</v>
      </c>
      <c r="E167" s="261" t="s">
        <v>632</v>
      </c>
      <c r="F167" s="262">
        <v>5554</v>
      </c>
      <c r="G167" s="266">
        <v>160</v>
      </c>
      <c r="H167" s="260" t="s">
        <v>312</v>
      </c>
      <c r="I167" s="260">
        <v>21</v>
      </c>
      <c r="J167" s="260" t="s">
        <v>489</v>
      </c>
      <c r="K167" s="261" t="s">
        <v>490</v>
      </c>
      <c r="L167" s="262">
        <v>11628</v>
      </c>
    </row>
    <row r="168" spans="2:12" ht="15.75">
      <c r="B168" s="260" t="s">
        <v>312</v>
      </c>
      <c r="C168" s="260">
        <v>21</v>
      </c>
      <c r="D168" s="260" t="s">
        <v>633</v>
      </c>
      <c r="E168" s="261" t="s">
        <v>634</v>
      </c>
      <c r="F168" s="262">
        <v>7576</v>
      </c>
      <c r="G168" s="266">
        <v>161</v>
      </c>
      <c r="H168" s="260" t="s">
        <v>312</v>
      </c>
      <c r="I168" s="260">
        <v>21</v>
      </c>
      <c r="J168" s="260" t="s">
        <v>323</v>
      </c>
      <c r="K168" s="261" t="s">
        <v>324</v>
      </c>
      <c r="L168" s="262">
        <v>11616</v>
      </c>
    </row>
    <row r="169" spans="2:12" ht="15.75">
      <c r="B169" s="260" t="s">
        <v>312</v>
      </c>
      <c r="C169" s="260">
        <v>21</v>
      </c>
      <c r="D169" s="260" t="s">
        <v>635</v>
      </c>
      <c r="E169" s="261" t="s">
        <v>636</v>
      </c>
      <c r="F169" s="262">
        <v>41009</v>
      </c>
      <c r="G169" s="266">
        <v>162</v>
      </c>
      <c r="H169" s="260" t="s">
        <v>312</v>
      </c>
      <c r="I169" s="260">
        <v>21</v>
      </c>
      <c r="J169" s="260" t="s">
        <v>461</v>
      </c>
      <c r="K169" s="261" t="s">
        <v>462</v>
      </c>
      <c r="L169" s="262">
        <v>11464</v>
      </c>
    </row>
    <row r="170" spans="2:12" ht="15.75">
      <c r="B170" s="260" t="s">
        <v>312</v>
      </c>
      <c r="C170" s="260">
        <v>21</v>
      </c>
      <c r="D170" s="260" t="s">
        <v>637</v>
      </c>
      <c r="E170" s="261" t="s">
        <v>638</v>
      </c>
      <c r="F170" s="262">
        <v>83238</v>
      </c>
      <c r="G170" s="266">
        <v>163</v>
      </c>
      <c r="H170" s="260" t="s">
        <v>312</v>
      </c>
      <c r="I170" s="260">
        <v>21</v>
      </c>
      <c r="J170" s="260" t="s">
        <v>665</v>
      </c>
      <c r="K170" s="261" t="s">
        <v>666</v>
      </c>
      <c r="L170" s="262">
        <v>11444</v>
      </c>
    </row>
    <row r="171" spans="2:12" ht="15.75">
      <c r="B171" s="260" t="s">
        <v>312</v>
      </c>
      <c r="C171" s="260">
        <v>21</v>
      </c>
      <c r="D171" s="260" t="s">
        <v>639</v>
      </c>
      <c r="E171" s="261" t="s">
        <v>640</v>
      </c>
      <c r="F171" s="262">
        <v>71067</v>
      </c>
      <c r="G171" s="266">
        <v>164</v>
      </c>
      <c r="H171" s="260" t="s">
        <v>312</v>
      </c>
      <c r="I171" s="260">
        <v>21</v>
      </c>
      <c r="J171" s="260" t="s">
        <v>619</v>
      </c>
      <c r="K171" s="261" t="s">
        <v>620</v>
      </c>
      <c r="L171" s="262">
        <v>11302</v>
      </c>
    </row>
    <row r="172" spans="2:12" ht="15.75">
      <c r="B172" s="260" t="s">
        <v>312</v>
      </c>
      <c r="C172" s="260">
        <v>21</v>
      </c>
      <c r="D172" s="260" t="s">
        <v>641</v>
      </c>
      <c r="E172" s="261" t="s">
        <v>642</v>
      </c>
      <c r="F172" s="262">
        <v>24663</v>
      </c>
      <c r="G172" s="266">
        <v>165</v>
      </c>
      <c r="H172" s="260" t="s">
        <v>312</v>
      </c>
      <c r="I172" s="260">
        <v>21</v>
      </c>
      <c r="J172" s="260" t="s">
        <v>519</v>
      </c>
      <c r="K172" s="261" t="s">
        <v>520</v>
      </c>
      <c r="L172" s="262">
        <v>11111</v>
      </c>
    </row>
    <row r="173" spans="2:12" ht="15.75">
      <c r="B173" s="260" t="s">
        <v>312</v>
      </c>
      <c r="C173" s="260">
        <v>21</v>
      </c>
      <c r="D173" s="260" t="s">
        <v>643</v>
      </c>
      <c r="E173" s="261" t="s">
        <v>644</v>
      </c>
      <c r="F173" s="262">
        <v>25041</v>
      </c>
      <c r="G173" s="266">
        <v>166</v>
      </c>
      <c r="H173" s="260" t="s">
        <v>312</v>
      </c>
      <c r="I173" s="260">
        <v>21</v>
      </c>
      <c r="J173" s="260" t="s">
        <v>445</v>
      </c>
      <c r="K173" s="261" t="s">
        <v>446</v>
      </c>
      <c r="L173" s="262">
        <v>11084</v>
      </c>
    </row>
    <row r="174" spans="2:12" ht="15.75">
      <c r="B174" s="260" t="s">
        <v>312</v>
      </c>
      <c r="C174" s="260">
        <v>21</v>
      </c>
      <c r="D174" s="260" t="s">
        <v>645</v>
      </c>
      <c r="E174" s="261" t="s">
        <v>646</v>
      </c>
      <c r="F174" s="262">
        <v>35980</v>
      </c>
      <c r="G174" s="266">
        <v>167</v>
      </c>
      <c r="H174" s="260" t="s">
        <v>312</v>
      </c>
      <c r="I174" s="260">
        <v>21</v>
      </c>
      <c r="J174" s="260" t="s">
        <v>517</v>
      </c>
      <c r="K174" s="261" t="s">
        <v>518</v>
      </c>
      <c r="L174" s="262">
        <v>11020</v>
      </c>
    </row>
    <row r="175" spans="2:12" ht="15.75">
      <c r="B175" s="260" t="s">
        <v>312</v>
      </c>
      <c r="C175" s="260">
        <v>21</v>
      </c>
      <c r="D175" s="260" t="s">
        <v>647</v>
      </c>
      <c r="E175" s="261" t="s">
        <v>648</v>
      </c>
      <c r="F175" s="262">
        <v>12987</v>
      </c>
      <c r="G175" s="266">
        <v>168</v>
      </c>
      <c r="H175" s="260" t="s">
        <v>312</v>
      </c>
      <c r="I175" s="260">
        <v>21</v>
      </c>
      <c r="J175" s="260" t="s">
        <v>329</v>
      </c>
      <c r="K175" s="261" t="s">
        <v>330</v>
      </c>
      <c r="L175" s="262">
        <v>10956</v>
      </c>
    </row>
    <row r="176" spans="2:12" ht="15.75">
      <c r="B176" s="260" t="s">
        <v>312</v>
      </c>
      <c r="C176" s="260">
        <v>21</v>
      </c>
      <c r="D176" s="260" t="s">
        <v>649</v>
      </c>
      <c r="E176" s="261" t="s">
        <v>650</v>
      </c>
      <c r="F176" s="262">
        <v>15375</v>
      </c>
      <c r="G176" s="266">
        <v>169</v>
      </c>
      <c r="H176" s="260" t="s">
        <v>312</v>
      </c>
      <c r="I176" s="260">
        <v>21</v>
      </c>
      <c r="J176" s="260" t="s">
        <v>673</v>
      </c>
      <c r="K176" s="261" t="s">
        <v>674</v>
      </c>
      <c r="L176" s="262">
        <v>10949</v>
      </c>
    </row>
    <row r="177" spans="2:12" ht="15.75">
      <c r="B177" s="260" t="s">
        <v>312</v>
      </c>
      <c r="C177" s="260">
        <v>21</v>
      </c>
      <c r="D177" s="260" t="s">
        <v>651</v>
      </c>
      <c r="E177" s="261" t="s">
        <v>652</v>
      </c>
      <c r="F177" s="262">
        <v>14253</v>
      </c>
      <c r="G177" s="266">
        <v>170</v>
      </c>
      <c r="H177" s="260" t="s">
        <v>312</v>
      </c>
      <c r="I177" s="260">
        <v>21</v>
      </c>
      <c r="J177" s="260" t="s">
        <v>367</v>
      </c>
      <c r="K177" s="261" t="s">
        <v>368</v>
      </c>
      <c r="L177" s="262">
        <v>10931</v>
      </c>
    </row>
    <row r="178" spans="2:12" ht="15.75">
      <c r="B178" s="260" t="s">
        <v>312</v>
      </c>
      <c r="C178" s="260">
        <v>21</v>
      </c>
      <c r="D178" s="260" t="s">
        <v>653</v>
      </c>
      <c r="E178" s="261" t="s">
        <v>654</v>
      </c>
      <c r="F178" s="262">
        <v>18256</v>
      </c>
      <c r="G178" s="266">
        <v>171</v>
      </c>
      <c r="H178" s="260" t="s">
        <v>312</v>
      </c>
      <c r="I178" s="260">
        <v>21</v>
      </c>
      <c r="J178" s="260" t="s">
        <v>399</v>
      </c>
      <c r="K178" s="261" t="s">
        <v>400</v>
      </c>
      <c r="L178" s="262">
        <v>10927</v>
      </c>
    </row>
    <row r="179" spans="2:12" ht="15.75">
      <c r="B179" s="260" t="s">
        <v>312</v>
      </c>
      <c r="C179" s="260">
        <v>21</v>
      </c>
      <c r="D179" s="260" t="s">
        <v>655</v>
      </c>
      <c r="E179" s="261" t="s">
        <v>656</v>
      </c>
      <c r="F179" s="262">
        <v>45044</v>
      </c>
      <c r="G179" s="266">
        <v>172</v>
      </c>
      <c r="H179" s="260" t="s">
        <v>312</v>
      </c>
      <c r="I179" s="260">
        <v>21</v>
      </c>
      <c r="J179" s="260" t="s">
        <v>703</v>
      </c>
      <c r="K179" s="261" t="s">
        <v>704</v>
      </c>
      <c r="L179" s="262">
        <v>10862</v>
      </c>
    </row>
    <row r="180" spans="2:12" ht="15.75">
      <c r="B180" s="260" t="s">
        <v>312</v>
      </c>
      <c r="C180" s="260">
        <v>21</v>
      </c>
      <c r="D180" s="260" t="s">
        <v>657</v>
      </c>
      <c r="E180" s="261" t="s">
        <v>658</v>
      </c>
      <c r="F180" s="262">
        <v>27817</v>
      </c>
      <c r="G180" s="266">
        <v>173</v>
      </c>
      <c r="H180" s="260" t="s">
        <v>312</v>
      </c>
      <c r="I180" s="260">
        <v>21</v>
      </c>
      <c r="J180" s="260" t="s">
        <v>707</v>
      </c>
      <c r="K180" s="261" t="s">
        <v>708</v>
      </c>
      <c r="L180" s="262">
        <v>10859</v>
      </c>
    </row>
    <row r="181" spans="2:12" ht="15.75">
      <c r="B181" s="260" t="s">
        <v>312</v>
      </c>
      <c r="C181" s="260">
        <v>21</v>
      </c>
      <c r="D181" s="260" t="s">
        <v>659</v>
      </c>
      <c r="E181" s="261" t="s">
        <v>660</v>
      </c>
      <c r="F181" s="262">
        <v>7224</v>
      </c>
      <c r="G181" s="266">
        <v>174</v>
      </c>
      <c r="H181" s="260" t="s">
        <v>312</v>
      </c>
      <c r="I181" s="260">
        <v>21</v>
      </c>
      <c r="J181" s="260" t="s">
        <v>409</v>
      </c>
      <c r="K181" s="261" t="s">
        <v>410</v>
      </c>
      <c r="L181" s="262">
        <v>10720</v>
      </c>
    </row>
    <row r="182" spans="2:12" ht="15.75">
      <c r="B182" s="260" t="s">
        <v>312</v>
      </c>
      <c r="C182" s="260">
        <v>21</v>
      </c>
      <c r="D182" s="260" t="s">
        <v>661</v>
      </c>
      <c r="E182" s="261" t="s">
        <v>662</v>
      </c>
      <c r="F182" s="262">
        <v>33707</v>
      </c>
      <c r="G182" s="266">
        <v>175</v>
      </c>
      <c r="H182" s="260" t="s">
        <v>312</v>
      </c>
      <c r="I182" s="260">
        <v>21</v>
      </c>
      <c r="J182" s="260" t="s">
        <v>511</v>
      </c>
      <c r="K182" s="261" t="s">
        <v>512</v>
      </c>
      <c r="L182" s="262">
        <v>10602</v>
      </c>
    </row>
    <row r="183" spans="2:12" ht="15.75">
      <c r="B183" s="260" t="s">
        <v>312</v>
      </c>
      <c r="C183" s="260">
        <v>21</v>
      </c>
      <c r="D183" s="260" t="s">
        <v>663</v>
      </c>
      <c r="E183" s="261" t="s">
        <v>664</v>
      </c>
      <c r="F183" s="262">
        <v>4518</v>
      </c>
      <c r="G183" s="266">
        <v>176</v>
      </c>
      <c r="H183" s="260" t="s">
        <v>312</v>
      </c>
      <c r="I183" s="260">
        <v>21</v>
      </c>
      <c r="J183" s="260" t="s">
        <v>465</v>
      </c>
      <c r="K183" s="261" t="s">
        <v>466</v>
      </c>
      <c r="L183" s="262">
        <v>10591</v>
      </c>
    </row>
    <row r="184" spans="2:12" ht="15.75">
      <c r="B184" s="260" t="s">
        <v>312</v>
      </c>
      <c r="C184" s="260">
        <v>21</v>
      </c>
      <c r="D184" s="260" t="s">
        <v>665</v>
      </c>
      <c r="E184" s="261" t="s">
        <v>666</v>
      </c>
      <c r="F184" s="262">
        <v>11444</v>
      </c>
      <c r="G184" s="266">
        <v>177</v>
      </c>
      <c r="H184" s="260" t="s">
        <v>312</v>
      </c>
      <c r="I184" s="260">
        <v>21</v>
      </c>
      <c r="J184" s="260" t="s">
        <v>417</v>
      </c>
      <c r="K184" s="261" t="s">
        <v>418</v>
      </c>
      <c r="L184" s="262">
        <v>10455</v>
      </c>
    </row>
    <row r="185" spans="2:12" ht="15.75">
      <c r="B185" s="260" t="s">
        <v>312</v>
      </c>
      <c r="C185" s="260">
        <v>21</v>
      </c>
      <c r="D185" s="260" t="s">
        <v>667</v>
      </c>
      <c r="E185" s="261" t="s">
        <v>668</v>
      </c>
      <c r="F185" s="262">
        <v>11966</v>
      </c>
      <c r="G185" s="266">
        <v>178</v>
      </c>
      <c r="H185" s="260" t="s">
        <v>312</v>
      </c>
      <c r="I185" s="260">
        <v>21</v>
      </c>
      <c r="J185" s="260" t="s">
        <v>711</v>
      </c>
      <c r="K185" s="261" t="s">
        <v>712</v>
      </c>
      <c r="L185" s="262">
        <v>10434</v>
      </c>
    </row>
    <row r="186" spans="2:12" ht="15.75">
      <c r="B186" s="260" t="s">
        <v>312</v>
      </c>
      <c r="C186" s="260">
        <v>21</v>
      </c>
      <c r="D186" s="260" t="s">
        <v>669</v>
      </c>
      <c r="E186" s="261" t="s">
        <v>670</v>
      </c>
      <c r="F186" s="262">
        <v>20235</v>
      </c>
      <c r="G186" s="266">
        <v>179</v>
      </c>
      <c r="H186" s="260" t="s">
        <v>312</v>
      </c>
      <c r="I186" s="260">
        <v>21</v>
      </c>
      <c r="J186" s="260" t="s">
        <v>453</v>
      </c>
      <c r="K186" s="261" t="s">
        <v>454</v>
      </c>
      <c r="L186" s="262">
        <v>10073</v>
      </c>
    </row>
    <row r="187" spans="2:12" ht="15.75">
      <c r="B187" s="260" t="s">
        <v>312</v>
      </c>
      <c r="C187" s="260">
        <v>21</v>
      </c>
      <c r="D187" s="260" t="s">
        <v>671</v>
      </c>
      <c r="E187" s="261" t="s">
        <v>672</v>
      </c>
      <c r="F187" s="262">
        <v>15520</v>
      </c>
      <c r="G187" s="266">
        <v>180</v>
      </c>
      <c r="H187" s="260" t="s">
        <v>312</v>
      </c>
      <c r="I187" s="260">
        <v>21</v>
      </c>
      <c r="J187" s="260" t="s">
        <v>473</v>
      </c>
      <c r="K187" s="261" t="s">
        <v>474</v>
      </c>
      <c r="L187" s="262">
        <v>10011</v>
      </c>
    </row>
    <row r="188" spans="2:12" ht="15.75">
      <c r="B188" s="260" t="s">
        <v>312</v>
      </c>
      <c r="C188" s="260">
        <v>21</v>
      </c>
      <c r="D188" s="260" t="s">
        <v>673</v>
      </c>
      <c r="E188" s="261" t="s">
        <v>674</v>
      </c>
      <c r="F188" s="262">
        <v>10949</v>
      </c>
      <c r="G188" s="266">
        <v>181</v>
      </c>
      <c r="H188" s="260" t="s">
        <v>312</v>
      </c>
      <c r="I188" s="260">
        <v>21</v>
      </c>
      <c r="J188" s="260" t="s">
        <v>499</v>
      </c>
      <c r="K188" s="261" t="s">
        <v>500</v>
      </c>
      <c r="L188" s="262">
        <v>9819</v>
      </c>
    </row>
    <row r="189" spans="2:12" ht="15.75">
      <c r="B189" s="260" t="s">
        <v>312</v>
      </c>
      <c r="C189" s="260">
        <v>21</v>
      </c>
      <c r="D189" s="260" t="s">
        <v>675</v>
      </c>
      <c r="E189" s="261" t="s">
        <v>676</v>
      </c>
      <c r="F189" s="262">
        <v>18095</v>
      </c>
      <c r="G189" s="266">
        <v>182</v>
      </c>
      <c r="H189" s="260" t="s">
        <v>312</v>
      </c>
      <c r="I189" s="260">
        <v>21</v>
      </c>
      <c r="J189" s="260" t="s">
        <v>387</v>
      </c>
      <c r="K189" s="261" t="s">
        <v>388</v>
      </c>
      <c r="L189" s="262">
        <v>9166</v>
      </c>
    </row>
    <row r="190" spans="2:12" ht="15.75">
      <c r="B190" s="260" t="s">
        <v>312</v>
      </c>
      <c r="C190" s="260">
        <v>21</v>
      </c>
      <c r="D190" s="260" t="s">
        <v>677</v>
      </c>
      <c r="E190" s="261" t="s">
        <v>678</v>
      </c>
      <c r="F190" s="262">
        <v>25371</v>
      </c>
      <c r="G190" s="266">
        <v>183</v>
      </c>
      <c r="H190" s="260" t="s">
        <v>312</v>
      </c>
      <c r="I190" s="260">
        <v>21</v>
      </c>
      <c r="J190" s="260" t="s">
        <v>555</v>
      </c>
      <c r="K190" s="261" t="s">
        <v>556</v>
      </c>
      <c r="L190" s="262">
        <v>9026</v>
      </c>
    </row>
    <row r="191" spans="2:12" ht="15.75">
      <c r="B191" s="260" t="s">
        <v>312</v>
      </c>
      <c r="C191" s="260">
        <v>21</v>
      </c>
      <c r="D191" s="260" t="s">
        <v>679</v>
      </c>
      <c r="E191" s="261" t="s">
        <v>680</v>
      </c>
      <c r="F191" s="262">
        <v>174267</v>
      </c>
      <c r="G191" s="266">
        <v>184</v>
      </c>
      <c r="H191" s="260" t="s">
        <v>312</v>
      </c>
      <c r="I191" s="260">
        <v>21</v>
      </c>
      <c r="J191" s="260" t="s">
        <v>377</v>
      </c>
      <c r="K191" s="261" t="s">
        <v>378</v>
      </c>
      <c r="L191" s="262">
        <v>8996</v>
      </c>
    </row>
    <row r="192" spans="2:12" ht="15.75">
      <c r="B192" s="260" t="s">
        <v>312</v>
      </c>
      <c r="C192" s="260">
        <v>21</v>
      </c>
      <c r="D192" s="260" t="s">
        <v>681</v>
      </c>
      <c r="E192" s="261" t="s">
        <v>682</v>
      </c>
      <c r="F192" s="262">
        <v>7495</v>
      </c>
      <c r="G192" s="266">
        <v>185</v>
      </c>
      <c r="H192" s="260" t="s">
        <v>312</v>
      </c>
      <c r="I192" s="260">
        <v>21</v>
      </c>
      <c r="J192" s="260" t="s">
        <v>397</v>
      </c>
      <c r="K192" s="261" t="s">
        <v>398</v>
      </c>
      <c r="L192" s="262">
        <v>8822</v>
      </c>
    </row>
    <row r="193" spans="2:12" ht="15.75">
      <c r="B193" s="260" t="s">
        <v>312</v>
      </c>
      <c r="C193" s="260">
        <v>21</v>
      </c>
      <c r="D193" s="260" t="s">
        <v>683</v>
      </c>
      <c r="E193" s="261" t="s">
        <v>684</v>
      </c>
      <c r="F193" s="262">
        <v>1073893</v>
      </c>
      <c r="G193" s="266">
        <v>186</v>
      </c>
      <c r="H193" s="260" t="s">
        <v>312</v>
      </c>
      <c r="I193" s="260">
        <v>21</v>
      </c>
      <c r="J193" s="260" t="s">
        <v>513</v>
      </c>
      <c r="K193" s="261" t="s">
        <v>514</v>
      </c>
      <c r="L193" s="262">
        <v>8716</v>
      </c>
    </row>
    <row r="194" spans="2:12" ht="15.75">
      <c r="B194" s="260" t="s">
        <v>312</v>
      </c>
      <c r="C194" s="260">
        <v>21</v>
      </c>
      <c r="D194" s="260" t="s">
        <v>685</v>
      </c>
      <c r="E194" s="261" t="s">
        <v>686</v>
      </c>
      <c r="F194" s="262">
        <v>18607</v>
      </c>
      <c r="G194" s="266">
        <v>187</v>
      </c>
      <c r="H194" s="260" t="s">
        <v>312</v>
      </c>
      <c r="I194" s="260">
        <v>21</v>
      </c>
      <c r="J194" s="260" t="s">
        <v>419</v>
      </c>
      <c r="K194" s="261" t="s">
        <v>420</v>
      </c>
      <c r="L194" s="262">
        <v>8447</v>
      </c>
    </row>
    <row r="195" spans="2:12" ht="15.75">
      <c r="B195" s="260" t="s">
        <v>312</v>
      </c>
      <c r="C195" s="260">
        <v>21</v>
      </c>
      <c r="D195" s="260" t="s">
        <v>687</v>
      </c>
      <c r="E195" s="261" t="s">
        <v>688</v>
      </c>
      <c r="F195" s="262">
        <v>40574</v>
      </c>
      <c r="G195" s="266">
        <v>188</v>
      </c>
      <c r="H195" s="260" t="s">
        <v>312</v>
      </c>
      <c r="I195" s="260">
        <v>21</v>
      </c>
      <c r="J195" s="260" t="s">
        <v>451</v>
      </c>
      <c r="K195" s="261" t="s">
        <v>452</v>
      </c>
      <c r="L195" s="262">
        <v>8321</v>
      </c>
    </row>
    <row r="196" spans="2:12" ht="15.75">
      <c r="B196" s="260" t="s">
        <v>312</v>
      </c>
      <c r="C196" s="260">
        <v>21</v>
      </c>
      <c r="D196" s="260" t="s">
        <v>689</v>
      </c>
      <c r="E196" s="261" t="s">
        <v>690</v>
      </c>
      <c r="F196" s="262">
        <v>12407</v>
      </c>
      <c r="G196" s="266">
        <v>189</v>
      </c>
      <c r="H196" s="260" t="s">
        <v>312</v>
      </c>
      <c r="I196" s="260">
        <v>21</v>
      </c>
      <c r="J196" s="260" t="s">
        <v>715</v>
      </c>
      <c r="K196" s="261" t="s">
        <v>716</v>
      </c>
      <c r="L196" s="262">
        <v>8303</v>
      </c>
    </row>
    <row r="197" spans="2:12" ht="15.75">
      <c r="B197" s="260" t="s">
        <v>312</v>
      </c>
      <c r="C197" s="260">
        <v>21</v>
      </c>
      <c r="D197" s="260" t="s">
        <v>691</v>
      </c>
      <c r="E197" s="261" t="s">
        <v>692</v>
      </c>
      <c r="F197" s="262">
        <v>4563</v>
      </c>
      <c r="G197" s="266">
        <v>190</v>
      </c>
      <c r="H197" s="260" t="s">
        <v>312</v>
      </c>
      <c r="I197" s="260">
        <v>21</v>
      </c>
      <c r="J197" s="260" t="s">
        <v>545</v>
      </c>
      <c r="K197" s="261" t="s">
        <v>546</v>
      </c>
      <c r="L197" s="262">
        <v>8284</v>
      </c>
    </row>
    <row r="198" spans="2:12" ht="15.75">
      <c r="B198" s="260" t="s">
        <v>312</v>
      </c>
      <c r="C198" s="260">
        <v>21</v>
      </c>
      <c r="D198" s="260" t="s">
        <v>693</v>
      </c>
      <c r="E198" s="261" t="s">
        <v>694</v>
      </c>
      <c r="F198" s="262">
        <v>18406</v>
      </c>
      <c r="G198" s="266">
        <v>191</v>
      </c>
      <c r="H198" s="260" t="s">
        <v>312</v>
      </c>
      <c r="I198" s="260">
        <v>21</v>
      </c>
      <c r="J198" s="260" t="s">
        <v>533</v>
      </c>
      <c r="K198" s="261" t="s">
        <v>534</v>
      </c>
      <c r="L198" s="262">
        <v>7658</v>
      </c>
    </row>
    <row r="199" spans="2:12" ht="15.75">
      <c r="B199" s="260" t="s">
        <v>312</v>
      </c>
      <c r="C199" s="260">
        <v>21</v>
      </c>
      <c r="D199" s="260" t="s">
        <v>695</v>
      </c>
      <c r="E199" s="261" t="s">
        <v>696</v>
      </c>
      <c r="F199" s="262">
        <v>5230</v>
      </c>
      <c r="G199" s="266">
        <v>192</v>
      </c>
      <c r="H199" s="260" t="s">
        <v>312</v>
      </c>
      <c r="I199" s="260">
        <v>21</v>
      </c>
      <c r="J199" s="260" t="s">
        <v>471</v>
      </c>
      <c r="K199" s="261" t="s">
        <v>472</v>
      </c>
      <c r="L199" s="262">
        <v>7626</v>
      </c>
    </row>
    <row r="200" spans="2:12" ht="15.75">
      <c r="B200" s="260" t="s">
        <v>312</v>
      </c>
      <c r="C200" s="260">
        <v>21</v>
      </c>
      <c r="D200" s="260" t="s">
        <v>697</v>
      </c>
      <c r="E200" s="261" t="s">
        <v>698</v>
      </c>
      <c r="F200" s="262">
        <v>6529</v>
      </c>
      <c r="G200" s="266">
        <v>193</v>
      </c>
      <c r="H200" s="260" t="s">
        <v>312</v>
      </c>
      <c r="I200" s="260">
        <v>21</v>
      </c>
      <c r="J200" s="260" t="s">
        <v>627</v>
      </c>
      <c r="K200" s="261" t="s">
        <v>628</v>
      </c>
      <c r="L200" s="262">
        <v>7609</v>
      </c>
    </row>
    <row r="201" spans="2:12" ht="15.75">
      <c r="B201" s="260" t="s">
        <v>312</v>
      </c>
      <c r="C201" s="260">
        <v>21</v>
      </c>
      <c r="D201" s="260" t="s">
        <v>699</v>
      </c>
      <c r="E201" s="261" t="s">
        <v>700</v>
      </c>
      <c r="F201" s="262">
        <v>20678</v>
      </c>
      <c r="G201" s="266">
        <v>194</v>
      </c>
      <c r="H201" s="260" t="s">
        <v>312</v>
      </c>
      <c r="I201" s="260">
        <v>21</v>
      </c>
      <c r="J201" s="260" t="s">
        <v>633</v>
      </c>
      <c r="K201" s="261" t="s">
        <v>634</v>
      </c>
      <c r="L201" s="262">
        <v>7576</v>
      </c>
    </row>
    <row r="202" spans="2:12" ht="15.75">
      <c r="B202" s="260" t="s">
        <v>312</v>
      </c>
      <c r="C202" s="260">
        <v>21</v>
      </c>
      <c r="D202" s="260" t="s">
        <v>701</v>
      </c>
      <c r="E202" s="261" t="s">
        <v>702</v>
      </c>
      <c r="F202" s="262">
        <v>13487</v>
      </c>
      <c r="G202" s="266">
        <v>195</v>
      </c>
      <c r="H202" s="260" t="s">
        <v>312</v>
      </c>
      <c r="I202" s="260">
        <v>21</v>
      </c>
      <c r="J202" s="260" t="s">
        <v>681</v>
      </c>
      <c r="K202" s="261" t="s">
        <v>682</v>
      </c>
      <c r="L202" s="262">
        <v>7495</v>
      </c>
    </row>
    <row r="203" spans="2:12" ht="15.75">
      <c r="B203" s="260" t="s">
        <v>312</v>
      </c>
      <c r="C203" s="260">
        <v>21</v>
      </c>
      <c r="D203" s="260" t="s">
        <v>703</v>
      </c>
      <c r="E203" s="261" t="s">
        <v>704</v>
      </c>
      <c r="F203" s="262">
        <v>10862</v>
      </c>
      <c r="G203" s="266">
        <v>196</v>
      </c>
      <c r="H203" s="260" t="s">
        <v>312</v>
      </c>
      <c r="I203" s="260">
        <v>21</v>
      </c>
      <c r="J203" s="260" t="s">
        <v>521</v>
      </c>
      <c r="K203" s="261" t="s">
        <v>522</v>
      </c>
      <c r="L203" s="262">
        <v>7359</v>
      </c>
    </row>
    <row r="204" spans="2:12" ht="15.75">
      <c r="B204" s="260" t="s">
        <v>312</v>
      </c>
      <c r="C204" s="260">
        <v>21</v>
      </c>
      <c r="D204" s="260" t="s">
        <v>705</v>
      </c>
      <c r="E204" s="261" t="s">
        <v>706</v>
      </c>
      <c r="F204" s="262">
        <v>14081</v>
      </c>
      <c r="G204" s="266">
        <v>197</v>
      </c>
      <c r="H204" s="260" t="s">
        <v>312</v>
      </c>
      <c r="I204" s="260">
        <v>21</v>
      </c>
      <c r="J204" s="260" t="s">
        <v>369</v>
      </c>
      <c r="K204" s="261" t="s">
        <v>370</v>
      </c>
      <c r="L204" s="262">
        <v>7273</v>
      </c>
    </row>
    <row r="205" spans="2:12" ht="15.75">
      <c r="B205" s="260" t="s">
        <v>312</v>
      </c>
      <c r="C205" s="260">
        <v>21</v>
      </c>
      <c r="D205" s="260" t="s">
        <v>707</v>
      </c>
      <c r="E205" s="261" t="s">
        <v>708</v>
      </c>
      <c r="F205" s="262">
        <v>10859</v>
      </c>
      <c r="G205" s="266">
        <v>198</v>
      </c>
      <c r="H205" s="260" t="s">
        <v>312</v>
      </c>
      <c r="I205" s="260">
        <v>21</v>
      </c>
      <c r="J205" s="260" t="s">
        <v>659</v>
      </c>
      <c r="K205" s="261" t="s">
        <v>660</v>
      </c>
      <c r="L205" s="262">
        <v>7224</v>
      </c>
    </row>
    <row r="206" spans="2:12" ht="15.75">
      <c r="B206" s="260" t="s">
        <v>312</v>
      </c>
      <c r="C206" s="260">
        <v>21</v>
      </c>
      <c r="D206" s="260" t="s">
        <v>709</v>
      </c>
      <c r="E206" s="261" t="s">
        <v>710</v>
      </c>
      <c r="F206" s="262">
        <v>17663</v>
      </c>
      <c r="G206" s="266">
        <v>199</v>
      </c>
      <c r="H206" s="260" t="s">
        <v>312</v>
      </c>
      <c r="I206" s="260">
        <v>21</v>
      </c>
      <c r="J206" s="260" t="s">
        <v>615</v>
      </c>
      <c r="K206" s="261" t="s">
        <v>616</v>
      </c>
      <c r="L206" s="262">
        <v>6831</v>
      </c>
    </row>
    <row r="207" spans="2:12" ht="15.75">
      <c r="B207" s="260" t="s">
        <v>312</v>
      </c>
      <c r="C207" s="260">
        <v>21</v>
      </c>
      <c r="D207" s="260" t="s">
        <v>711</v>
      </c>
      <c r="E207" s="261" t="s">
        <v>712</v>
      </c>
      <c r="F207" s="262">
        <v>10434</v>
      </c>
      <c r="G207" s="266">
        <v>200</v>
      </c>
      <c r="H207" s="260" t="s">
        <v>312</v>
      </c>
      <c r="I207" s="260">
        <v>21</v>
      </c>
      <c r="J207" s="260" t="s">
        <v>331</v>
      </c>
      <c r="K207" s="261" t="s">
        <v>332</v>
      </c>
      <c r="L207" s="262">
        <v>6789</v>
      </c>
    </row>
    <row r="208" spans="2:12" ht="15.75">
      <c r="B208" s="260" t="s">
        <v>312</v>
      </c>
      <c r="C208" s="260">
        <v>21</v>
      </c>
      <c r="D208" s="260" t="s">
        <v>713</v>
      </c>
      <c r="E208" s="261" t="s">
        <v>714</v>
      </c>
      <c r="F208" s="262">
        <v>5537</v>
      </c>
      <c r="G208" s="266">
        <v>201</v>
      </c>
      <c r="H208" s="260" t="s">
        <v>312</v>
      </c>
      <c r="I208" s="260">
        <v>21</v>
      </c>
      <c r="J208" s="260" t="s">
        <v>527</v>
      </c>
      <c r="K208" s="261" t="s">
        <v>528</v>
      </c>
      <c r="L208" s="262">
        <v>6788</v>
      </c>
    </row>
    <row r="209" spans="2:12" ht="15.75">
      <c r="B209" s="260" t="s">
        <v>312</v>
      </c>
      <c r="C209" s="260">
        <v>21</v>
      </c>
      <c r="D209" s="260" t="s">
        <v>715</v>
      </c>
      <c r="E209" s="261" t="s">
        <v>716</v>
      </c>
      <c r="F209" s="262">
        <v>8303</v>
      </c>
      <c r="G209" s="266">
        <v>202</v>
      </c>
      <c r="H209" s="260" t="s">
        <v>312</v>
      </c>
      <c r="I209" s="260">
        <v>21</v>
      </c>
      <c r="J209" s="260" t="s">
        <v>697</v>
      </c>
      <c r="K209" s="261" t="s">
        <v>698</v>
      </c>
      <c r="L209" s="262">
        <v>6529</v>
      </c>
    </row>
    <row r="210" spans="2:12" ht="15.75">
      <c r="B210" s="260" t="s">
        <v>312</v>
      </c>
      <c r="C210" s="260">
        <v>21</v>
      </c>
      <c r="D210" s="260" t="s">
        <v>717</v>
      </c>
      <c r="E210" s="261" t="s">
        <v>718</v>
      </c>
      <c r="F210" s="262">
        <v>28511</v>
      </c>
      <c r="G210" s="266">
        <v>203</v>
      </c>
      <c r="H210" s="260" t="s">
        <v>312</v>
      </c>
      <c r="I210" s="260">
        <v>21</v>
      </c>
      <c r="J210" s="260" t="s">
        <v>315</v>
      </c>
      <c r="K210" s="261" t="s">
        <v>316</v>
      </c>
      <c r="L210" s="262">
        <v>6351</v>
      </c>
    </row>
    <row r="211" spans="2:12" ht="15.75">
      <c r="B211" s="260" t="s">
        <v>312</v>
      </c>
      <c r="C211" s="260">
        <v>21</v>
      </c>
      <c r="D211" s="260" t="s">
        <v>719</v>
      </c>
      <c r="E211" s="261" t="s">
        <v>720</v>
      </c>
      <c r="F211" s="262">
        <v>164869</v>
      </c>
      <c r="G211" s="266">
        <v>204</v>
      </c>
      <c r="H211" s="260" t="s">
        <v>312</v>
      </c>
      <c r="I211" s="260">
        <v>21</v>
      </c>
      <c r="J211" s="260" t="s">
        <v>477</v>
      </c>
      <c r="K211" s="261" t="s">
        <v>478</v>
      </c>
      <c r="L211" s="262">
        <v>6142</v>
      </c>
    </row>
    <row r="212" spans="2:12" ht="15.75">
      <c r="B212" s="260" t="s">
        <v>312</v>
      </c>
      <c r="C212" s="260">
        <v>21</v>
      </c>
      <c r="D212" s="260" t="s">
        <v>721</v>
      </c>
      <c r="E212" s="261" t="s">
        <v>722</v>
      </c>
      <c r="F212" s="262">
        <v>20891</v>
      </c>
      <c r="G212" s="266">
        <v>205</v>
      </c>
      <c r="H212" s="260" t="s">
        <v>312</v>
      </c>
      <c r="I212" s="260">
        <v>21</v>
      </c>
      <c r="J212" s="260" t="s">
        <v>375</v>
      </c>
      <c r="K212" s="261" t="s">
        <v>376</v>
      </c>
      <c r="L212" s="262">
        <v>5900</v>
      </c>
    </row>
    <row r="213" spans="2:12" ht="15.75">
      <c r="B213" s="260" t="s">
        <v>312</v>
      </c>
      <c r="C213" s="260">
        <v>21</v>
      </c>
      <c r="D213" s="260" t="s">
        <v>723</v>
      </c>
      <c r="E213" s="261" t="s">
        <v>724</v>
      </c>
      <c r="F213" s="262">
        <v>5716</v>
      </c>
      <c r="G213" s="266">
        <v>206</v>
      </c>
      <c r="H213" s="260" t="s">
        <v>312</v>
      </c>
      <c r="I213" s="260">
        <v>21</v>
      </c>
      <c r="J213" s="260" t="s">
        <v>609</v>
      </c>
      <c r="K213" s="261" t="s">
        <v>610</v>
      </c>
      <c r="L213" s="262">
        <v>5877</v>
      </c>
    </row>
    <row r="214" spans="2:12" ht="15.75">
      <c r="B214" s="260" t="s">
        <v>312</v>
      </c>
      <c r="C214" s="260">
        <v>21</v>
      </c>
      <c r="D214" s="260" t="s">
        <v>725</v>
      </c>
      <c r="E214" s="261" t="s">
        <v>726</v>
      </c>
      <c r="F214" s="262">
        <v>40844</v>
      </c>
      <c r="G214" s="266">
        <v>207</v>
      </c>
      <c r="H214" s="260" t="s">
        <v>312</v>
      </c>
      <c r="I214" s="260">
        <v>21</v>
      </c>
      <c r="J214" s="260" t="s">
        <v>723</v>
      </c>
      <c r="K214" s="261" t="s">
        <v>724</v>
      </c>
      <c r="L214" s="262">
        <v>5716</v>
      </c>
    </row>
    <row r="215" spans="2:12" ht="15.75">
      <c r="B215" s="260" t="s">
        <v>312</v>
      </c>
      <c r="C215" s="260">
        <v>21</v>
      </c>
      <c r="D215" s="260" t="s">
        <v>727</v>
      </c>
      <c r="E215" s="261" t="s">
        <v>728</v>
      </c>
      <c r="F215" s="262">
        <v>34826</v>
      </c>
      <c r="G215" s="266">
        <v>208</v>
      </c>
      <c r="H215" s="260" t="s">
        <v>312</v>
      </c>
      <c r="I215" s="260">
        <v>21</v>
      </c>
      <c r="J215" s="260" t="s">
        <v>631</v>
      </c>
      <c r="K215" s="261" t="s">
        <v>632</v>
      </c>
      <c r="L215" s="262">
        <v>5554</v>
      </c>
    </row>
    <row r="216" spans="2:12" ht="15.75">
      <c r="B216" s="260" t="s">
        <v>312</v>
      </c>
      <c r="C216" s="260">
        <v>21</v>
      </c>
      <c r="D216" s="260" t="s">
        <v>729</v>
      </c>
      <c r="E216" s="261" t="s">
        <v>730</v>
      </c>
      <c r="F216" s="262">
        <v>24907</v>
      </c>
      <c r="G216" s="266">
        <v>209</v>
      </c>
      <c r="H216" s="260" t="s">
        <v>312</v>
      </c>
      <c r="I216" s="260">
        <v>21</v>
      </c>
      <c r="J216" s="260" t="s">
        <v>713</v>
      </c>
      <c r="K216" s="261" t="s">
        <v>714</v>
      </c>
      <c r="L216" s="262">
        <v>5537</v>
      </c>
    </row>
    <row r="217" spans="2:12" ht="15.75">
      <c r="B217" s="260" t="s">
        <v>312</v>
      </c>
      <c r="C217" s="260">
        <v>21</v>
      </c>
      <c r="D217" s="260" t="s">
        <v>731</v>
      </c>
      <c r="E217" s="261" t="s">
        <v>732</v>
      </c>
      <c r="F217" s="262">
        <v>57253</v>
      </c>
      <c r="G217" s="266">
        <v>210</v>
      </c>
      <c r="H217" s="260" t="s">
        <v>312</v>
      </c>
      <c r="I217" s="260">
        <v>21</v>
      </c>
      <c r="J217" s="260" t="s">
        <v>371</v>
      </c>
      <c r="K217" s="261" t="s">
        <v>372</v>
      </c>
      <c r="L217" s="262">
        <v>5519</v>
      </c>
    </row>
    <row r="218" spans="2:12" ht="15.75">
      <c r="B218" s="260" t="s">
        <v>312</v>
      </c>
      <c r="C218" s="260">
        <v>21</v>
      </c>
      <c r="D218" s="260" t="s">
        <v>733</v>
      </c>
      <c r="E218" s="261" t="s">
        <v>734</v>
      </c>
      <c r="F218" s="262">
        <v>32316</v>
      </c>
      <c r="G218" s="266">
        <v>211</v>
      </c>
      <c r="H218" s="260" t="s">
        <v>312</v>
      </c>
      <c r="I218" s="260">
        <v>21</v>
      </c>
      <c r="J218" s="260" t="s">
        <v>357</v>
      </c>
      <c r="K218" s="261" t="s">
        <v>358</v>
      </c>
      <c r="L218" s="262">
        <v>5511</v>
      </c>
    </row>
    <row r="219" spans="2:12" ht="15.75">
      <c r="B219" s="260" t="s">
        <v>312</v>
      </c>
      <c r="C219" s="260">
        <v>21</v>
      </c>
      <c r="D219" s="260" t="s">
        <v>735</v>
      </c>
      <c r="E219" s="261" t="s">
        <v>736</v>
      </c>
      <c r="F219" s="262">
        <v>54845</v>
      </c>
      <c r="G219" s="266">
        <v>212</v>
      </c>
      <c r="H219" s="260" t="s">
        <v>312</v>
      </c>
      <c r="I219" s="260">
        <v>21</v>
      </c>
      <c r="J219" s="260" t="s">
        <v>561</v>
      </c>
      <c r="K219" s="261" t="s">
        <v>562</v>
      </c>
      <c r="L219" s="262">
        <v>5243</v>
      </c>
    </row>
    <row r="220" spans="2:12" ht="15.75">
      <c r="B220" s="260" t="s">
        <v>312</v>
      </c>
      <c r="C220" s="260">
        <v>21</v>
      </c>
      <c r="D220" s="260" t="s">
        <v>737</v>
      </c>
      <c r="E220" s="261" t="s">
        <v>738</v>
      </c>
      <c r="F220" s="262">
        <v>51249</v>
      </c>
      <c r="G220" s="266">
        <v>213</v>
      </c>
      <c r="H220" s="260" t="s">
        <v>312</v>
      </c>
      <c r="I220" s="260">
        <v>21</v>
      </c>
      <c r="J220" s="260" t="s">
        <v>695</v>
      </c>
      <c r="K220" s="261" t="s">
        <v>696</v>
      </c>
      <c r="L220" s="262">
        <v>5230</v>
      </c>
    </row>
    <row r="221" spans="2:12" ht="15.75">
      <c r="B221" s="260" t="s">
        <v>312</v>
      </c>
      <c r="C221" s="260">
        <v>21</v>
      </c>
      <c r="D221" s="260" t="s">
        <v>739</v>
      </c>
      <c r="E221" s="261" t="s">
        <v>740</v>
      </c>
      <c r="F221" s="262">
        <v>12954</v>
      </c>
      <c r="G221" s="266">
        <v>214</v>
      </c>
      <c r="H221" s="260" t="s">
        <v>312</v>
      </c>
      <c r="I221" s="260">
        <v>21</v>
      </c>
      <c r="J221" s="260" t="s">
        <v>563</v>
      </c>
      <c r="K221" s="261" t="s">
        <v>564</v>
      </c>
      <c r="L221" s="262">
        <v>4592</v>
      </c>
    </row>
    <row r="222" spans="2:12" ht="15.75">
      <c r="B222" s="260" t="s">
        <v>312</v>
      </c>
      <c r="C222" s="260">
        <v>21</v>
      </c>
      <c r="D222" s="260" t="s">
        <v>741</v>
      </c>
      <c r="E222" s="261" t="s">
        <v>742</v>
      </c>
      <c r="F222" s="262">
        <v>32046</v>
      </c>
      <c r="G222" s="266">
        <v>215</v>
      </c>
      <c r="H222" s="260" t="s">
        <v>312</v>
      </c>
      <c r="I222" s="260">
        <v>21</v>
      </c>
      <c r="J222" s="260" t="s">
        <v>691</v>
      </c>
      <c r="K222" s="261" t="s">
        <v>692</v>
      </c>
      <c r="L222" s="262">
        <v>4563</v>
      </c>
    </row>
    <row r="223" spans="2:12" ht="15.75">
      <c r="B223" s="260" t="s">
        <v>312</v>
      </c>
      <c r="C223" s="260">
        <v>21</v>
      </c>
      <c r="D223" s="260" t="s">
        <v>743</v>
      </c>
      <c r="E223" s="261" t="s">
        <v>744</v>
      </c>
      <c r="F223" s="262">
        <v>30917</v>
      </c>
      <c r="G223" s="266">
        <v>216</v>
      </c>
      <c r="H223" s="260" t="s">
        <v>312</v>
      </c>
      <c r="I223" s="260">
        <v>21</v>
      </c>
      <c r="J223" s="260" t="s">
        <v>663</v>
      </c>
      <c r="K223" s="261" t="s">
        <v>664</v>
      </c>
      <c r="L223" s="262">
        <v>4518</v>
      </c>
    </row>
    <row r="224" spans="2:12" ht="15.75">
      <c r="B224" s="260" t="s">
        <v>312</v>
      </c>
      <c r="C224" s="260">
        <v>21</v>
      </c>
      <c r="D224" s="260" t="s">
        <v>745</v>
      </c>
      <c r="E224" s="261" t="s">
        <v>746</v>
      </c>
      <c r="F224" s="262">
        <v>50507</v>
      </c>
      <c r="G224" s="266">
        <v>217</v>
      </c>
      <c r="H224" s="260" t="s">
        <v>312</v>
      </c>
      <c r="I224" s="260">
        <v>21</v>
      </c>
      <c r="J224" s="260" t="s">
        <v>507</v>
      </c>
      <c r="K224" s="261" t="s">
        <v>508</v>
      </c>
      <c r="L224" s="262">
        <v>3431</v>
      </c>
    </row>
  </sheetData>
  <sheetProtection selectLockedCells="1" selectUnlockedCells="1"/>
  <mergeCells count="5">
    <mergeCell ref="B6:F6"/>
    <mergeCell ref="H6:L6"/>
    <mergeCell ref="B3:L3"/>
    <mergeCell ref="B5:F5"/>
    <mergeCell ref="H5:L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Informações Iniciais</vt:lpstr>
      <vt:lpstr>Anexo 1 - Pessoal</vt:lpstr>
      <vt:lpstr>Anexo 1 - 12M Pessoal</vt:lpstr>
      <vt:lpstr>Anexo 2 - Dívida</vt:lpstr>
      <vt:lpstr>Anexo 3 - Garantias</vt:lpstr>
      <vt:lpstr>Anexo 4 -Operações de Crédito </vt:lpstr>
      <vt:lpstr>Anexo 5 - Disponibilidade e RP</vt:lpstr>
      <vt:lpstr>Anexo 6 - Simplificado</vt:lpstr>
      <vt:lpstr>População</vt:lpstr>
      <vt:lpstr>'Anexo 1 - Pessoal'!Area_de_impressao</vt:lpstr>
      <vt:lpstr>'Anexo 2 - Dívida'!Area_de_impressao</vt:lpstr>
      <vt:lpstr>'Anexo 3 - Garantias'!Area_de_impressao</vt:lpstr>
      <vt:lpstr>'Anexo 4 -Operações de Crédito '!Area_de_impressao</vt:lpstr>
      <vt:lpstr>'Anexo 5 - Disponibilidade e RP'!Area_de_impressao</vt:lpstr>
      <vt:lpstr>'Anexo 6 - Simplificado'!Area_de_impressao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RGF</dc:title>
  <dc:creator>GEINC/CCONT/STN</dc:creator>
  <cp:lastModifiedBy>Usuario</cp:lastModifiedBy>
  <cp:lastPrinted>2016-06-07T12:33:18Z</cp:lastPrinted>
  <dcterms:created xsi:type="dcterms:W3CDTF">2001-09-06T15:18:59Z</dcterms:created>
  <dcterms:modified xsi:type="dcterms:W3CDTF">2017-03-03T19:01:37Z</dcterms:modified>
</cp:coreProperties>
</file>